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firstSheet="1" activeTab="1"/>
  </bookViews>
  <sheets>
    <sheet name="foxz" sheetId="4" state="veryHidden" r:id="rId1"/>
    <sheet name="B59" sheetId="2" r:id="rId2"/>
    <sheet name="B60" sheetId="1" r:id="rId3"/>
    <sheet name="B61" sheetId="3" r:id="rId4"/>
  </sheets>
  <definedNames>
    <definedName name="_xlnm.Print_Titles" localSheetId="2">'B60'!$6:$7</definedName>
    <definedName name="_xlnm.Print_Titles" localSheetId="3">'B61'!$6:$7</definedName>
  </definedNames>
  <calcPr calcId="144525"/>
</workbook>
</file>

<file path=xl/sharedStrings.xml><?xml version="1.0" encoding="utf-8"?>
<sst xmlns="http://schemas.openxmlformats.org/spreadsheetml/2006/main" count="137" uniqueCount="95">
  <si>
    <t>UBND TỈNH QUẢNG NGÃI</t>
  </si>
  <si>
    <t>Biểu số 59/CK-NSNN</t>
  </si>
  <si>
    <t>CÂN ĐỐI NGÂN SÁCH ĐỊA PHƯƠNG QUÝ III NĂM 2021</t>
  </si>
  <si>
    <t>Đơn vị: Triệu đồng</t>
  </si>
  <si>
    <t>STT</t>
  </si>
  <si>
    <t>NỘI DUNG</t>
  </si>
  <si>
    <t>DỰ TOÁN NĂM</t>
  </si>
  <si>
    <t xml:space="preserve"> THỰC HIỆN QUÝ III</t>
  </si>
  <si>
    <t>SO SÁNH THỰC HIỆN VỚI (%)</t>
  </si>
  <si>
    <t>CÙNG KỲ NĂM TRƯỚC</t>
  </si>
  <si>
    <t>A</t>
  </si>
  <si>
    <t>TỔNG NGUỒN THU NSNN TRÊN ĐỊA BÀN</t>
  </si>
  <si>
    <t>I</t>
  </si>
  <si>
    <t>Thu cân đối NSNN</t>
  </si>
  <si>
    <t>Thu nội địa</t>
  </si>
  <si>
    <t>Thu từ dầu thô</t>
  </si>
  <si>
    <t>Thu cân đối từ hoạt động xuất khẩu, nhập khẩu</t>
  </si>
  <si>
    <t>Thu viện trợ</t>
  </si>
  <si>
    <t>II</t>
  </si>
  <si>
    <t>Thu chuyển nguồn từ năm trước chuyển sang</t>
  </si>
  <si>
    <t>B</t>
  </si>
  <si>
    <t>TỔNG CHI NSĐP</t>
  </si>
  <si>
    <t>Chi cân đối NSĐP</t>
  </si>
  <si>
    <t xml:space="preserve">Chi đầu tư phát triển </t>
  </si>
  <si>
    <t>Chi thường xuyên</t>
  </si>
  <si>
    <t>Chi trả nợ lãi các khoản do chính quyền địa phương vay</t>
  </si>
  <si>
    <t>Chi bổ sung quỹ dự trữ tài chính</t>
  </si>
  <si>
    <t>Dự phòng ngân sách</t>
  </si>
  <si>
    <t>Chi từ nguồn bổ sung có mục tiêu từ NSTW cho NSĐP</t>
  </si>
  <si>
    <t>C</t>
  </si>
  <si>
    <t>BỘI CHI NSĐP/BỘI THU NSĐP</t>
  </si>
  <si>
    <t>D</t>
  </si>
  <si>
    <t>CHI TRẢ NỢ  GỐC</t>
  </si>
  <si>
    <t>Biểu số 60/CK-NSNN</t>
  </si>
  <si>
    <t>THỰC HIỆN THU NGÂN SÁCH NHÀ NƯỚC QUÝ III NĂM 2021</t>
  </si>
  <si>
    <t>THỰC HIỆN QUÝ III</t>
  </si>
  <si>
    <t>Quý III/2020</t>
  </si>
  <si>
    <t>TỔNG THU NSNN TRÊN ĐỊA BÀN</t>
  </si>
  <si>
    <t>Thu từ khu vực DNNN</t>
  </si>
  <si>
    <t xml:space="preserve">Thu từ khu vực doanh nghiệp có vốn đầu tư nước ngoài </t>
  </si>
  <si>
    <t>Thu từ khu vực kinh tế ngoài quốc doanh</t>
  </si>
  <si>
    <t>Thuế thu nhập cá nhân</t>
  </si>
  <si>
    <t>Thuế bảo vệ môi trường</t>
  </si>
  <si>
    <t>Lệ phí trước bạ</t>
  </si>
  <si>
    <t xml:space="preserve">Thu phí, lệ phí </t>
  </si>
  <si>
    <t>Các khoản thu về nhà, đất</t>
  </si>
  <si>
    <t>-</t>
  </si>
  <si>
    <t>Thuế sử dụng đất nông nghiệp</t>
  </si>
  <si>
    <t>Thuế sử dụng đất phi nông nghiệp</t>
  </si>
  <si>
    <t>Thu tiền sử dụng đất</t>
  </si>
  <si>
    <t>trong đó: - Cấp tỉnh</t>
  </si>
  <si>
    <t xml:space="preserve">               - Cấp huyện</t>
  </si>
  <si>
    <t>Tiền cho thuê đất, thuê mặt nước</t>
  </si>
  <si>
    <t>Tiền cho thuê và tiền bán nhà ở thuộc sở hữu nhà nước</t>
  </si>
  <si>
    <t>Thu tiền cấp quyền khai thác khoáng sản</t>
  </si>
  <si>
    <t>Thu hồi vốn, thu cổ tức, lợi nhuận được chia của Nhà nước và lợi nhuận sau thuế còn lại sau khi trích lập các quỹ của doanh nghiệp nhà nước</t>
  </si>
  <si>
    <t>Thu từ hoạt động xổ số kiến thiết</t>
  </si>
  <si>
    <t>Thu từ quỹ đất công ích, hoa lợi công sản khác</t>
  </si>
  <si>
    <t>Thu khác ngân sách</t>
  </si>
  <si>
    <t>III</t>
  </si>
  <si>
    <t>Thu từ hoạt động xuất nhập khẩu</t>
  </si>
  <si>
    <t>Thuế giá trị gia tăng thu từ hàng hóa nhập khẩu</t>
  </si>
  <si>
    <t>Thuế xuất khẩu</t>
  </si>
  <si>
    <t>Thuế nhập khẩu</t>
  </si>
  <si>
    <t>Thuế tiêu thụ đặc biệt thu từ hàng hóa nhập khẩu</t>
  </si>
  <si>
    <t>Thuế  bảo vệ môi trường thu từ hàng hóa nhập khẩu</t>
  </si>
  <si>
    <t>Thu khác</t>
  </si>
  <si>
    <t>IV</t>
  </si>
  <si>
    <t>THU NSĐP ĐƯỢC HƯỞNG THEO PHÂN CẤP</t>
  </si>
  <si>
    <t>Từ các khoản thu phân chia</t>
  </si>
  <si>
    <t>Các khoản thu NSĐP được hưởng 100%</t>
  </si>
  <si>
    <t>Biểu số 61/CK-NSNN</t>
  </si>
  <si>
    <t>THỰC HIỆN CHI NGÂN SÁCH ĐỊA PHƯƠNG QUÝ III NĂM 2021</t>
  </si>
  <si>
    <t>quý III/2020</t>
  </si>
  <si>
    <t>CHI CÂN ĐỐI NSĐP</t>
  </si>
  <si>
    <t>Chi đầu tư phát triển</t>
  </si>
  <si>
    <t>Chi đầu tư cho các dự án</t>
  </si>
  <si>
    <t>Chi đầu tư và hỗ trợ vốn cho các doanh nghiệp cung cấp sản phẩm, dịch vụ công ích do Nhà nước đặt hàng, các tổ chức kinh tế, các tổ chức tài chính của địa phương theo quy định của pháp luật</t>
  </si>
  <si>
    <t>Chi đầu tư phát triển khác</t>
  </si>
  <si>
    <t>Trong đó:</t>
  </si>
  <si>
    <t>Chi giáo dục - đào tạo và dạy nghề</t>
  </si>
  <si>
    <t>Chi khoa học và công nghệ</t>
  </si>
  <si>
    <t>Chi sự nghiệp y tế, dân số và gia đình</t>
  </si>
  <si>
    <t>Chi sự nghiệp văn hóa thông tin</t>
  </si>
  <si>
    <t>Chi sự nghiệp phát thanh, truyền hình</t>
  </si>
  <si>
    <t>Chi sự nghiệp thể dục thể thao</t>
  </si>
  <si>
    <t>Chi sự nghiệp bảo vệ môi trường</t>
  </si>
  <si>
    <t>Chi sự nghiệp kinh tế</t>
  </si>
  <si>
    <t>Chi hoạt động của cơ quan quản lý hành chính, đảng, đoàn thể</t>
  </si>
  <si>
    <t>Chi bảo đảm xã hội</t>
  </si>
  <si>
    <t>V</t>
  </si>
  <si>
    <t>CHI TỪ NGUỒN BỔ SUNG CÓ MỤC TIÊU TỪ NSTW CHO NSĐP</t>
  </si>
  <si>
    <t>Chương trình mục tiêu quốc gia</t>
  </si>
  <si>
    <t>Cho các chương trình dự án quan trọng vốn đầu tư</t>
  </si>
  <si>
    <t>Cho các nhiệm vụ, chính sách kinh phí thường xuyên</t>
  </si>
</sst>
</file>

<file path=xl/styles.xml><?xml version="1.0" encoding="utf-8"?>
<styleSheet xmlns="http://schemas.openxmlformats.org/spreadsheetml/2006/main">
  <numFmts count="9">
    <numFmt numFmtId="176" formatCode="_-* #,##0\ &quot;₫&quot;_-;\-* #,##0\ &quot;₫&quot;_-;_-* &quot;-&quot;\ &quot;₫&quot;_-;_-@_-"/>
    <numFmt numFmtId="177" formatCode="_-* #,##0.00\ &quot;₫&quot;_-;\-* #,##0.00\ &quot;₫&quot;_-;_-* &quot;-&quot;??\ &quot;₫&quot;_-;_-@_-"/>
    <numFmt numFmtId="178" formatCode="_ * #,##0_ ;_ * \-#,##0_ ;_ * &quot;-&quot;_ ;_ @_ "/>
    <numFmt numFmtId="179" formatCode="_(* #,##0.00_);_(* \(#,##0.00\);_(* &quot;-&quot;??_);_(@_)"/>
    <numFmt numFmtId="180" formatCode="#,###;\-#,###;&quot;&quot;;_(@_)"/>
    <numFmt numFmtId="181" formatCode="_(* #,##0_);_(* \(#,##0\);_(* &quot;-&quot;??_);_(@_)"/>
    <numFmt numFmtId="182" formatCode="_(&quot;$&quot;* #,##0.00_);_(&quot;$&quot;* \(#,##0.00\);_(&quot;$&quot;* &quot;-&quot;??_);_(@_)"/>
    <numFmt numFmtId="183" formatCode="#,##0.0"/>
    <numFmt numFmtId="184" formatCode="0.0%"/>
  </numFmts>
  <fonts count="49">
    <font>
      <sz val="11"/>
      <color theme="1"/>
      <name val="Calibri"/>
      <charset val="134"/>
      <scheme val="minor"/>
    </font>
    <font>
      <sz val="13"/>
      <name val="Times New Roman"/>
      <charset val="134"/>
    </font>
    <font>
      <sz val="14"/>
      <name val="Times New Roman"/>
      <charset val="134"/>
    </font>
    <font>
      <i/>
      <sz val="14"/>
      <name val="Times New Roman"/>
      <charset val="134"/>
    </font>
    <font>
      <sz val="14"/>
      <name val="Times New Roman"/>
      <charset val="163"/>
    </font>
    <font>
      <i/>
      <sz val="14"/>
      <name val="Times New Roman"/>
      <charset val="163"/>
    </font>
    <font>
      <sz val="12"/>
      <name val="Times New Roman"/>
      <charset val="134"/>
    </font>
    <font>
      <b/>
      <sz val="14"/>
      <name val="Times New Roman"/>
      <charset val="134"/>
    </font>
    <font>
      <b/>
      <sz val="12"/>
      <name val="Times New Roman"/>
      <charset val="134"/>
    </font>
    <font>
      <i/>
      <sz val="12"/>
      <name val="Times New Roman"/>
      <charset val="134"/>
    </font>
    <font>
      <b/>
      <sz val="12"/>
      <name val="Times New Roman"/>
      <charset val="163"/>
    </font>
    <font>
      <b/>
      <sz val="11"/>
      <name val="Times New Roman"/>
      <charset val="163"/>
    </font>
    <font>
      <sz val="12"/>
      <name val="Times New Roman"/>
      <charset val="163"/>
    </font>
    <font>
      <u/>
      <sz val="12"/>
      <name val="Times New Roman"/>
      <charset val="163"/>
    </font>
    <font>
      <u/>
      <sz val="12"/>
      <color rgb="FFFF0000"/>
      <name val="Times New Roman"/>
      <charset val="134"/>
    </font>
    <font>
      <b/>
      <sz val="11"/>
      <name val="Times New Roman"/>
      <charset val="134"/>
    </font>
    <font>
      <sz val="16"/>
      <name val="Times New Roman"/>
      <charset val="134"/>
    </font>
    <font>
      <i/>
      <sz val="12"/>
      <name val="Times New Roman"/>
      <charset val="163"/>
    </font>
    <font>
      <i/>
      <sz val="11"/>
      <name val="Times New Roman"/>
      <charset val="134"/>
    </font>
    <font>
      <b/>
      <u/>
      <sz val="12"/>
      <name val="Times New Roman"/>
      <charset val="163"/>
    </font>
    <font>
      <sz val="12"/>
      <name val="Times New Roman"/>
      <charset val="134"/>
    </font>
    <font>
      <sz val="12"/>
      <color indexed="62"/>
      <name val="Times New Roman"/>
      <charset val="163"/>
    </font>
    <font>
      <b/>
      <sz val="12"/>
      <color indexed="62"/>
      <name val="Times New Roman"/>
      <charset val="134"/>
    </font>
    <font>
      <sz val="12"/>
      <name val=".VnArial Narrow"/>
      <charset val="134"/>
    </font>
    <font>
      <b/>
      <u/>
      <sz val="12"/>
      <name val="Times New Roman"/>
      <charset val="134"/>
    </font>
    <font>
      <sz val="11"/>
      <color rgb="FF9C0006"/>
      <name val="Calibri"/>
      <charset val="0"/>
      <scheme val="minor"/>
    </font>
    <font>
      <b/>
      <sz val="11"/>
      <color theme="1"/>
      <name val="Calibri"/>
      <charset val="0"/>
      <scheme val="minor"/>
    </font>
    <font>
      <b/>
      <sz val="18"/>
      <color theme="3"/>
      <name val="Calibri"/>
      <charset val="134"/>
      <scheme val="minor"/>
    </font>
    <font>
      <sz val="11"/>
      <color theme="1"/>
      <name val="Calibri"/>
      <charset val="0"/>
      <scheme val="minor"/>
    </font>
    <font>
      <sz val="11"/>
      <color rgb="FFFA7D00"/>
      <name val="Calibri"/>
      <charset val="0"/>
      <scheme val="minor"/>
    </font>
    <font>
      <b/>
      <sz val="11"/>
      <color rgb="FFFA7D00"/>
      <name val="Calibri"/>
      <charset val="0"/>
      <scheme val="minor"/>
    </font>
    <font>
      <sz val="11"/>
      <color rgb="FF9C6500"/>
      <name val="Calibri"/>
      <charset val="0"/>
      <scheme val="minor"/>
    </font>
    <font>
      <b/>
      <sz val="11"/>
      <color theme="3"/>
      <name val="Calibri"/>
      <charset val="134"/>
      <scheme val="minor"/>
    </font>
    <font>
      <u/>
      <sz val="11"/>
      <color rgb="FF0000FF"/>
      <name val="Calibri"/>
      <charset val="0"/>
      <scheme val="minor"/>
    </font>
    <font>
      <sz val="11"/>
      <color theme="1"/>
      <name val="Calibri"/>
      <charset val="163"/>
      <scheme val="minor"/>
    </font>
    <font>
      <sz val="11"/>
      <name val="Times New Roman"/>
      <charset val="163"/>
    </font>
    <font>
      <sz val="12"/>
      <name val=".VnTime"/>
      <charset val="134"/>
    </font>
    <font>
      <sz val="11"/>
      <color theme="0"/>
      <name val="Calibri"/>
      <charset val="0"/>
      <scheme val="minor"/>
    </font>
    <font>
      <sz val="11"/>
      <color rgb="FF006100"/>
      <name val="Calibri"/>
      <charset val="0"/>
      <scheme val="minor"/>
    </font>
    <font>
      <u/>
      <sz val="11"/>
      <color rgb="FF800080"/>
      <name val="Calibri"/>
      <charset val="0"/>
      <scheme val="minor"/>
    </font>
    <font>
      <sz val="13"/>
      <name val=".VnTime"/>
      <charset val="134"/>
    </font>
    <font>
      <b/>
      <sz val="11"/>
      <color rgb="FFFFFFFF"/>
      <name val="Calibri"/>
      <charset val="0"/>
      <scheme val="minor"/>
    </font>
    <font>
      <b/>
      <sz val="11"/>
      <color rgb="FF3F3F3F"/>
      <name val="Calibri"/>
      <charset val="0"/>
      <scheme val="minor"/>
    </font>
    <font>
      <b/>
      <sz val="15"/>
      <color theme="3"/>
      <name val="Calibri"/>
      <charset val="134"/>
      <scheme val="minor"/>
    </font>
    <font>
      <b/>
      <sz val="13"/>
      <color theme="3"/>
      <name val="Calibri"/>
      <charset val="134"/>
      <scheme val="minor"/>
    </font>
    <font>
      <i/>
      <sz val="11"/>
      <color rgb="FF7F7F7F"/>
      <name val="Calibri"/>
      <charset val="0"/>
      <scheme val="minor"/>
    </font>
    <font>
      <sz val="11"/>
      <color rgb="FFFF0000"/>
      <name val="Calibri"/>
      <charset val="0"/>
      <scheme val="minor"/>
    </font>
    <font>
      <sz val="10"/>
      <name val="Arial"/>
      <charset val="163"/>
    </font>
    <font>
      <sz val="11"/>
      <color rgb="FF3F3F76"/>
      <name val="Calibri"/>
      <charset val="0"/>
      <scheme val="minor"/>
    </font>
  </fonts>
  <fills count="33">
    <fill>
      <patternFill patternType="none"/>
    </fill>
    <fill>
      <patternFill patternType="gray125"/>
    </fill>
    <fill>
      <patternFill patternType="solid">
        <fgColor rgb="FFFFC7CE"/>
        <bgColor indexed="64"/>
      </patternFill>
    </fill>
    <fill>
      <patternFill patternType="solid">
        <fgColor theme="4" tint="0.599993896298105"/>
        <bgColor indexed="64"/>
      </patternFill>
    </fill>
    <fill>
      <patternFill patternType="solid">
        <fgColor rgb="FFF2F2F2"/>
        <bgColor indexed="64"/>
      </patternFill>
    </fill>
    <fill>
      <patternFill patternType="solid">
        <fgColor rgb="FFFFEB9C"/>
        <bgColor indexed="64"/>
      </patternFill>
    </fill>
    <fill>
      <patternFill patternType="solid">
        <fgColor rgb="FFFFFFCC"/>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rgb="FFC6EFCE"/>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A5A5A5"/>
        <bgColor indexed="64"/>
      </patternFill>
    </fill>
    <fill>
      <patternFill patternType="solid">
        <fgColor theme="4"/>
        <bgColor indexed="64"/>
      </patternFill>
    </fill>
    <fill>
      <patternFill patternType="solid">
        <fgColor theme="7"/>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rgb="FFFFCC9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5"/>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12"/>
      </left>
      <right/>
      <top style="hair">
        <color indexed="12"/>
      </top>
      <bottom style="hair">
        <color indexed="12"/>
      </bottom>
      <diagonal/>
    </border>
    <border>
      <left style="thin">
        <color auto="1"/>
      </left>
      <right style="thin">
        <color auto="1"/>
      </right>
      <top style="hair">
        <color auto="1"/>
      </top>
      <bottom style="thin">
        <color auto="1"/>
      </bottom>
      <diagonal/>
    </border>
    <border>
      <left style="thin">
        <color indexed="12"/>
      </left>
      <right/>
      <top style="hair">
        <color indexed="12"/>
      </top>
      <bottom style="thin">
        <color auto="1"/>
      </bottom>
      <diagonal/>
    </border>
    <border>
      <left/>
      <right/>
      <top/>
      <bottom style="thin">
        <color auto="1"/>
      </bottom>
      <diagonal/>
    </border>
    <border>
      <left style="thin">
        <color auto="1"/>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right/>
      <top style="thin">
        <color auto="1"/>
      </top>
      <bottom/>
      <diagonal/>
    </border>
    <border>
      <left/>
      <right style="thin">
        <color auto="1"/>
      </right>
      <top style="hair">
        <color auto="1"/>
      </top>
      <bottom style="thin">
        <color auto="1"/>
      </bottom>
      <diagonal/>
    </border>
    <border>
      <left/>
      <right/>
      <top style="thin">
        <color theme="4"/>
      </top>
      <bottom style="double">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s>
  <cellStyleXfs count="59">
    <xf numFmtId="0" fontId="0" fillId="0" borderId="0"/>
    <xf numFmtId="0" fontId="28" fillId="3" borderId="0" applyNumberFormat="0" applyBorder="0" applyAlignment="0" applyProtection="0">
      <alignment vertical="center"/>
    </xf>
    <xf numFmtId="179" fontId="0" fillId="0" borderId="0" applyFont="0" applyFill="0" applyBorder="0" applyAlignment="0" applyProtection="0"/>
    <xf numFmtId="178" fontId="0" fillId="0" borderId="0" applyFont="0" applyFill="0" applyBorder="0" applyAlignment="0" applyProtection="0">
      <alignment vertical="center"/>
    </xf>
    <xf numFmtId="176" fontId="0" fillId="0" borderId="0" applyFont="0" applyFill="0" applyBorder="0" applyAlignment="0" applyProtection="0">
      <alignment vertical="center"/>
    </xf>
    <xf numFmtId="177" fontId="0" fillId="0" borderId="0" applyFont="0" applyFill="0" applyBorder="0" applyAlignment="0" applyProtection="0">
      <alignment vertical="center"/>
    </xf>
    <xf numFmtId="9" fontId="0" fillId="0" borderId="0" applyFont="0" applyFill="0" applyBorder="0" applyAlignment="0" applyProtection="0"/>
    <xf numFmtId="0" fontId="33" fillId="0" borderId="0" applyNumberFormat="0" applyFill="0" applyBorder="0" applyAlignment="0" applyProtection="0">
      <alignment vertical="center"/>
    </xf>
    <xf numFmtId="0" fontId="34" fillId="0" borderId="0"/>
    <xf numFmtId="0" fontId="37" fillId="7" borderId="0" applyNumberFormat="0" applyBorder="0" applyAlignment="0" applyProtection="0">
      <alignment vertical="center"/>
    </xf>
    <xf numFmtId="0" fontId="39" fillId="0" borderId="0" applyNumberFormat="0" applyFill="0" applyBorder="0" applyAlignment="0" applyProtection="0">
      <alignment vertical="center"/>
    </xf>
    <xf numFmtId="180" fontId="40" fillId="0" borderId="0" applyFont="0" applyFill="0" applyBorder="0" applyAlignment="0" applyProtection="0"/>
    <xf numFmtId="0" fontId="41" fillId="12" borderId="24" applyNumberFormat="0" applyAlignment="0" applyProtection="0">
      <alignment vertical="center"/>
    </xf>
    <xf numFmtId="0" fontId="44" fillId="0" borderId="26" applyNumberFormat="0" applyFill="0" applyAlignment="0" applyProtection="0">
      <alignment vertical="center"/>
    </xf>
    <xf numFmtId="0" fontId="0" fillId="6" borderId="23" applyNumberFormat="0" applyFont="0" applyAlignment="0" applyProtection="0">
      <alignment vertical="center"/>
    </xf>
    <xf numFmtId="0" fontId="28" fillId="15" borderId="0" applyNumberFormat="0" applyBorder="0" applyAlignment="0" applyProtection="0">
      <alignment vertical="center"/>
    </xf>
    <xf numFmtId="0" fontId="46" fillId="0" borderId="0" applyNumberFormat="0" applyFill="0" applyBorder="0" applyAlignment="0" applyProtection="0">
      <alignment vertical="center"/>
    </xf>
    <xf numFmtId="0" fontId="28" fillId="16" borderId="0" applyNumberFormat="0" applyBorder="0" applyAlignment="0" applyProtection="0">
      <alignment vertical="center"/>
    </xf>
    <xf numFmtId="0" fontId="27"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23" fillId="0" borderId="0"/>
    <xf numFmtId="0" fontId="43" fillId="0" borderId="26" applyNumberFormat="0" applyFill="0" applyAlignment="0" applyProtection="0">
      <alignment vertical="center"/>
    </xf>
    <xf numFmtId="0" fontId="32" fillId="0" borderId="27" applyNumberFormat="0" applyFill="0" applyAlignment="0" applyProtection="0">
      <alignment vertical="center"/>
    </xf>
    <xf numFmtId="0" fontId="32" fillId="0" borderId="0" applyNumberFormat="0" applyFill="0" applyBorder="0" applyAlignment="0" applyProtection="0">
      <alignment vertical="center"/>
    </xf>
    <xf numFmtId="0" fontId="48" fillId="18" borderId="22" applyNumberFormat="0" applyAlignment="0" applyProtection="0">
      <alignment vertical="center"/>
    </xf>
    <xf numFmtId="0" fontId="23" fillId="0" borderId="0"/>
    <xf numFmtId="0" fontId="37" fillId="19" borderId="0" applyNumberFormat="0" applyBorder="0" applyAlignment="0" applyProtection="0">
      <alignment vertical="center"/>
    </xf>
    <xf numFmtId="0" fontId="38" fillId="9" borderId="0" applyNumberFormat="0" applyBorder="0" applyAlignment="0" applyProtection="0">
      <alignment vertical="center"/>
    </xf>
    <xf numFmtId="0" fontId="42" fillId="4" borderId="25" applyNumberFormat="0" applyAlignment="0" applyProtection="0">
      <alignment vertical="center"/>
    </xf>
    <xf numFmtId="0" fontId="28" fillId="8" borderId="0" applyNumberFormat="0" applyBorder="0" applyAlignment="0" applyProtection="0">
      <alignment vertical="center"/>
    </xf>
    <xf numFmtId="0" fontId="30" fillId="4" borderId="22" applyNumberFormat="0" applyAlignment="0" applyProtection="0">
      <alignment vertical="center"/>
    </xf>
    <xf numFmtId="0" fontId="29" fillId="0" borderId="21" applyNumberFormat="0" applyFill="0" applyAlignment="0" applyProtection="0">
      <alignment vertical="center"/>
    </xf>
    <xf numFmtId="0" fontId="26" fillId="0" borderId="20" applyNumberFormat="0" applyFill="0" applyAlignment="0" applyProtection="0">
      <alignment vertical="center"/>
    </xf>
    <xf numFmtId="0" fontId="25" fillId="2" borderId="0" applyNumberFormat="0" applyBorder="0" applyAlignment="0" applyProtection="0">
      <alignment vertical="center"/>
    </xf>
    <xf numFmtId="0" fontId="31" fillId="5" borderId="0" applyNumberFormat="0" applyBorder="0" applyAlignment="0" applyProtection="0">
      <alignment vertical="center"/>
    </xf>
    <xf numFmtId="0" fontId="37" fillId="13" borderId="0" applyNumberFormat="0" applyBorder="0" applyAlignment="0" applyProtection="0">
      <alignment vertical="center"/>
    </xf>
    <xf numFmtId="0" fontId="36" fillId="0" borderId="0"/>
    <xf numFmtId="0" fontId="28" fillId="22" borderId="0" applyNumberFormat="0" applyBorder="0" applyAlignment="0" applyProtection="0">
      <alignment vertical="center"/>
    </xf>
    <xf numFmtId="0" fontId="37" fillId="17" borderId="0" applyNumberFormat="0" applyBorder="0" applyAlignment="0" applyProtection="0">
      <alignment vertical="center"/>
    </xf>
    <xf numFmtId="0" fontId="37" fillId="24" borderId="0" applyNumberFormat="0" applyBorder="0" applyAlignment="0" applyProtection="0">
      <alignment vertical="center"/>
    </xf>
    <xf numFmtId="0" fontId="28" fillId="11" borderId="0" applyNumberFormat="0" applyBorder="0" applyAlignment="0" applyProtection="0">
      <alignment vertical="center"/>
    </xf>
    <xf numFmtId="0" fontId="47" fillId="0" borderId="0"/>
    <xf numFmtId="0" fontId="28" fillId="26" borderId="0" applyNumberFormat="0" applyBorder="0" applyAlignment="0" applyProtection="0">
      <alignment vertical="center"/>
    </xf>
    <xf numFmtId="0" fontId="37" fillId="27" borderId="0" applyNumberFormat="0" applyBorder="0" applyAlignment="0" applyProtection="0">
      <alignment vertical="center"/>
    </xf>
    <xf numFmtId="182" fontId="35" fillId="0" borderId="0" applyFont="0" applyFill="0" applyBorder="0" applyAlignment="0" applyProtection="0"/>
    <xf numFmtId="0" fontId="37" fillId="28" borderId="0" applyNumberFormat="0" applyBorder="0" applyAlignment="0" applyProtection="0">
      <alignment vertical="center"/>
    </xf>
    <xf numFmtId="0" fontId="28" fillId="21" borderId="0" applyNumberFormat="0" applyBorder="0" applyAlignment="0" applyProtection="0">
      <alignment vertical="center"/>
    </xf>
    <xf numFmtId="0" fontId="37" fillId="14" borderId="0" applyNumberFormat="0" applyBorder="0" applyAlignment="0" applyProtection="0">
      <alignment vertical="center"/>
    </xf>
    <xf numFmtId="0" fontId="28" fillId="29" borderId="0" applyNumberFormat="0" applyBorder="0" applyAlignment="0" applyProtection="0">
      <alignment vertical="center"/>
    </xf>
    <xf numFmtId="0" fontId="28" fillId="10" borderId="0" applyNumberFormat="0" applyBorder="0" applyAlignment="0" applyProtection="0">
      <alignment vertical="center"/>
    </xf>
    <xf numFmtId="0" fontId="37" fillId="30" borderId="0" applyNumberFormat="0" applyBorder="0" applyAlignment="0" applyProtection="0">
      <alignment vertical="center"/>
    </xf>
    <xf numFmtId="0" fontId="28" fillId="31" borderId="0" applyNumberFormat="0" applyBorder="0" applyAlignment="0" applyProtection="0">
      <alignment vertical="center"/>
    </xf>
    <xf numFmtId="0" fontId="36" fillId="0" borderId="0"/>
    <xf numFmtId="0" fontId="37" fillId="25" borderId="0" applyNumberFormat="0" applyBorder="0" applyAlignment="0" applyProtection="0">
      <alignment vertical="center"/>
    </xf>
    <xf numFmtId="0" fontId="37" fillId="32" borderId="0" applyNumberFormat="0" applyBorder="0" applyAlignment="0" applyProtection="0">
      <alignment vertical="center"/>
    </xf>
    <xf numFmtId="0" fontId="28" fillId="23" borderId="0" applyNumberFormat="0" applyBorder="0" applyAlignment="0" applyProtection="0">
      <alignment vertical="center"/>
    </xf>
    <xf numFmtId="0" fontId="35" fillId="0" borderId="0"/>
    <xf numFmtId="0" fontId="37" fillId="20" borderId="0" applyNumberFormat="0" applyBorder="0" applyAlignment="0" applyProtection="0">
      <alignment vertical="center"/>
    </xf>
    <xf numFmtId="179" fontId="35" fillId="0" borderId="0" applyFont="0" applyFill="0" applyBorder="0" applyAlignment="0" applyProtection="0"/>
  </cellStyleXfs>
  <cellXfs count="134">
    <xf numFmtId="0" fontId="0" fillId="0" borderId="0" xfId="0"/>
    <xf numFmtId="0" fontId="1" fillId="0" borderId="0" xfId="0" applyFont="1" applyFill="1"/>
    <xf numFmtId="0" fontId="2" fillId="0" borderId="0" xfId="0" applyFont="1" applyFill="1"/>
    <xf numFmtId="0" fontId="3" fillId="0" borderId="0" xfId="0" applyFont="1" applyFill="1"/>
    <xf numFmtId="0" fontId="4" fillId="0" borderId="0" xfId="0" applyFont="1" applyFill="1"/>
    <xf numFmtId="0" fontId="5" fillId="0" borderId="0" xfId="0" applyFont="1" applyFill="1"/>
    <xf numFmtId="0" fontId="6" fillId="0" borderId="0" xfId="0" applyFont="1" applyFill="1"/>
    <xf numFmtId="0" fontId="6" fillId="0" borderId="0" xfId="0" applyFont="1" applyFill="1" applyAlignment="1">
      <alignment horizontal="right"/>
    </xf>
    <xf numFmtId="0" fontId="7" fillId="0" borderId="0" xfId="0" applyFont="1" applyFill="1" applyAlignment="1">
      <alignment vertical="center"/>
    </xf>
    <xf numFmtId="0" fontId="8" fillId="0" borderId="0" xfId="0" applyFont="1" applyFill="1" applyAlignment="1"/>
    <xf numFmtId="0" fontId="7" fillId="0" borderId="0" xfId="0" applyFont="1" applyFill="1" applyAlignment="1">
      <alignment horizontal="centerContinuous"/>
    </xf>
    <xf numFmtId="0" fontId="8" fillId="0" borderId="0" xfId="0" applyFont="1" applyFill="1" applyAlignment="1">
      <alignment horizontal="center"/>
    </xf>
    <xf numFmtId="0" fontId="7" fillId="0" borderId="0" xfId="0" applyFont="1" applyFill="1" applyAlignment="1"/>
    <xf numFmtId="0" fontId="7" fillId="0" borderId="0" xfId="0" applyFont="1" applyFill="1" applyAlignment="1">
      <alignment horizontal="center" wrapText="1"/>
    </xf>
    <xf numFmtId="0" fontId="9" fillId="0" borderId="0" xfId="0" applyNumberFormat="1" applyFont="1" applyFill="1" applyBorder="1" applyAlignment="1">
      <alignment horizontal="center" vertical="center" wrapText="1"/>
    </xf>
    <xf numFmtId="0" fontId="3" fillId="0" borderId="0" xfId="0" applyFont="1" applyFill="1" applyAlignment="1">
      <alignment horizontal="left"/>
    </xf>
    <xf numFmtId="0" fontId="9" fillId="0" borderId="0" xfId="0" applyFont="1" applyFill="1" applyBorder="1" applyAlignment="1">
      <alignment horizontal="right"/>
    </xf>
    <xf numFmtId="0" fontId="10" fillId="0" borderId="1" xfId="0" applyFont="1" applyFill="1" applyBorder="1" applyAlignment="1">
      <alignment horizontal="center" vertical="center" wrapText="1"/>
    </xf>
    <xf numFmtId="0" fontId="10" fillId="0" borderId="1" xfId="0" applyNumberFormat="1"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10" fillId="0" borderId="3" xfId="25" applyNumberFormat="1" applyFont="1" applyFill="1" applyBorder="1" applyAlignment="1">
      <alignment horizontal="center" vertical="center" wrapText="1"/>
    </xf>
    <xf numFmtId="0" fontId="10" fillId="0" borderId="4" xfId="25" applyNumberFormat="1" applyFont="1" applyFill="1" applyBorder="1" applyAlignment="1">
      <alignment horizontal="center" vertical="center" wrapText="1"/>
    </xf>
    <xf numFmtId="0" fontId="10" fillId="0" borderId="5" xfId="0" applyNumberFormat="1" applyFont="1" applyFill="1" applyBorder="1" applyAlignment="1">
      <alignment horizontal="center" vertical="center" wrapText="1"/>
    </xf>
    <xf numFmtId="0" fontId="10" fillId="0" borderId="6" xfId="25" applyNumberFormat="1" applyFont="1" applyFill="1" applyBorder="1" applyAlignment="1">
      <alignment horizontal="center" vertical="center" wrapText="1"/>
    </xf>
    <xf numFmtId="58" fontId="11" fillId="0" borderId="6" xfId="25" applyNumberFormat="1"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7" xfId="0" applyFont="1" applyFill="1" applyBorder="1" applyAlignment="1">
      <alignment vertical="center"/>
    </xf>
    <xf numFmtId="3" fontId="8" fillId="0" borderId="7" xfId="0" applyNumberFormat="1" applyFont="1" applyFill="1" applyBorder="1"/>
    <xf numFmtId="183" fontId="8" fillId="0" borderId="7" xfId="0" applyNumberFormat="1" applyFont="1" applyFill="1" applyBorder="1" applyAlignment="1">
      <alignment horizontal="right"/>
    </xf>
    <xf numFmtId="0" fontId="8" fillId="0" borderId="8" xfId="0" applyFont="1" applyFill="1" applyBorder="1" applyAlignment="1">
      <alignment horizontal="center" vertical="center"/>
    </xf>
    <xf numFmtId="0" fontId="8" fillId="0" borderId="8" xfId="0" applyFont="1" applyFill="1" applyBorder="1" applyAlignment="1">
      <alignment vertical="center"/>
    </xf>
    <xf numFmtId="3" fontId="8" fillId="0" borderId="8" xfId="0" applyNumberFormat="1" applyFont="1" applyFill="1" applyBorder="1"/>
    <xf numFmtId="183" fontId="8" fillId="0" borderId="8" xfId="0" applyNumberFormat="1" applyFont="1" applyFill="1" applyBorder="1" applyAlignment="1">
      <alignment horizontal="right"/>
    </xf>
    <xf numFmtId="184" fontId="2" fillId="0" borderId="0" xfId="6" applyNumberFormat="1" applyFont="1" applyFill="1"/>
    <xf numFmtId="0" fontId="6" fillId="0" borderId="8" xfId="0" applyFont="1" applyFill="1" applyBorder="1" applyAlignment="1">
      <alignment horizontal="center" vertical="center"/>
    </xf>
    <xf numFmtId="0" fontId="6" fillId="0" borderId="8" xfId="0" applyFont="1" applyFill="1" applyBorder="1" applyAlignment="1">
      <alignment vertical="center"/>
    </xf>
    <xf numFmtId="181" fontId="6" fillId="0" borderId="8" xfId="2" applyNumberFormat="1" applyFont="1" applyBorder="1" applyAlignment="1">
      <alignment vertical="center" wrapText="1"/>
    </xf>
    <xf numFmtId="183" fontId="6" fillId="0" borderId="8" xfId="0" applyNumberFormat="1" applyFont="1" applyFill="1" applyBorder="1" applyAlignment="1">
      <alignment horizontal="right" vertical="center"/>
    </xf>
    <xf numFmtId="0" fontId="6" fillId="0" borderId="8" xfId="0" applyFont="1" applyFill="1" applyBorder="1" applyAlignment="1">
      <alignment horizontal="justify" vertical="center" wrapText="1"/>
    </xf>
    <xf numFmtId="3" fontId="9" fillId="0" borderId="8" xfId="0" applyNumberFormat="1" applyFont="1" applyFill="1" applyBorder="1"/>
    <xf numFmtId="3" fontId="6" fillId="0" borderId="8" xfId="0" applyNumberFormat="1" applyFont="1" applyFill="1" applyBorder="1" applyAlignment="1">
      <alignment horizontal="right"/>
    </xf>
    <xf numFmtId="0" fontId="6" fillId="0" borderId="8" xfId="0" applyFont="1" applyFill="1" applyBorder="1" applyAlignment="1">
      <alignment horizontal="left" vertical="center" wrapText="1"/>
    </xf>
    <xf numFmtId="183" fontId="8" fillId="0" borderId="8" xfId="0" applyNumberFormat="1" applyFont="1" applyFill="1" applyBorder="1" applyAlignment="1">
      <alignment horizontal="right" vertical="center"/>
    </xf>
    <xf numFmtId="181" fontId="8" fillId="0" borderId="8" xfId="2" applyNumberFormat="1" applyFont="1" applyBorder="1" applyAlignment="1">
      <alignment vertical="center" wrapText="1"/>
    </xf>
    <xf numFmtId="0" fontId="12" fillId="0" borderId="8" xfId="0" applyFont="1" applyFill="1" applyBorder="1" applyAlignment="1">
      <alignment vertical="center"/>
    </xf>
    <xf numFmtId="3" fontId="6" fillId="0" borderId="8" xfId="0" applyNumberFormat="1" applyFont="1" applyFill="1" applyBorder="1"/>
    <xf numFmtId="3" fontId="1" fillId="0" borderId="9" xfId="2" applyNumberFormat="1" applyFont="1" applyBorder="1" applyAlignment="1">
      <alignment vertical="center" wrapText="1"/>
    </xf>
    <xf numFmtId="181" fontId="1" fillId="0" borderId="8" xfId="2" applyNumberFormat="1" applyFont="1" applyFill="1" applyBorder="1" applyAlignment="1">
      <alignment vertical="center" wrapText="1"/>
    </xf>
    <xf numFmtId="0" fontId="10" fillId="0" borderId="8" xfId="0" applyFont="1" applyFill="1" applyBorder="1" applyAlignment="1">
      <alignment horizontal="center" vertical="center"/>
    </xf>
    <xf numFmtId="0" fontId="10" fillId="0" borderId="8" xfId="0" applyFont="1" applyFill="1" applyBorder="1" applyAlignment="1">
      <alignment horizontal="left" vertical="center" wrapText="1"/>
    </xf>
    <xf numFmtId="0" fontId="8" fillId="0" borderId="8" xfId="0" applyFont="1" applyFill="1" applyBorder="1" applyAlignment="1">
      <alignment vertical="center" wrapText="1"/>
    </xf>
    <xf numFmtId="0" fontId="12" fillId="0" borderId="8" xfId="0" applyFont="1" applyFill="1" applyBorder="1" applyAlignment="1">
      <alignment horizontal="center" vertical="center"/>
    </xf>
    <xf numFmtId="3" fontId="13" fillId="0" borderId="8" xfId="0" applyNumberFormat="1" applyFont="1" applyFill="1" applyBorder="1"/>
    <xf numFmtId="3" fontId="14" fillId="0" borderId="8" xfId="0" applyNumberFormat="1" applyFont="1" applyFill="1" applyBorder="1"/>
    <xf numFmtId="0" fontId="6" fillId="0" borderId="10" xfId="0" applyFont="1" applyFill="1" applyBorder="1" applyAlignment="1">
      <alignment horizontal="center" vertical="center"/>
    </xf>
    <xf numFmtId="0" fontId="6" fillId="0" borderId="10" xfId="0" applyFont="1" applyFill="1" applyBorder="1" applyAlignment="1">
      <alignment horizontal="left" vertical="center" wrapText="1"/>
    </xf>
    <xf numFmtId="3" fontId="6" fillId="0" borderId="10" xfId="0" applyNumberFormat="1" applyFont="1" applyBorder="1" applyAlignment="1">
      <alignment vertical="center" wrapText="1"/>
    </xf>
    <xf numFmtId="183" fontId="6" fillId="0" borderId="10" xfId="0" applyNumberFormat="1" applyFont="1" applyFill="1" applyBorder="1" applyAlignment="1">
      <alignment horizontal="right" vertical="center"/>
    </xf>
    <xf numFmtId="3" fontId="1" fillId="0" borderId="11" xfId="2" applyNumberFormat="1" applyFont="1" applyBorder="1" applyAlignment="1">
      <alignment vertical="center" wrapText="1"/>
    </xf>
    <xf numFmtId="0" fontId="2" fillId="0" borderId="0" xfId="0" applyFont="1" applyFill="1" applyAlignment="1">
      <alignment horizontal="right"/>
    </xf>
    <xf numFmtId="3" fontId="2" fillId="0" borderId="0" xfId="0" applyNumberFormat="1" applyFont="1" applyFill="1"/>
    <xf numFmtId="181" fontId="2" fillId="0" borderId="0" xfId="0" applyNumberFormat="1" applyFont="1" applyFill="1"/>
    <xf numFmtId="0" fontId="15" fillId="0" borderId="0" xfId="0" applyFont="1" applyFill="1" applyAlignment="1">
      <alignment vertical="center"/>
    </xf>
    <xf numFmtId="0" fontId="8" fillId="0" borderId="0" xfId="0" applyFont="1" applyFill="1" applyAlignment="1">
      <alignment horizontal="right"/>
    </xf>
    <xf numFmtId="0" fontId="7" fillId="0" borderId="0" xfId="0" applyFont="1" applyFill="1" applyAlignment="1">
      <alignment horizontal="left"/>
    </xf>
    <xf numFmtId="0" fontId="6" fillId="0" borderId="0" xfId="0" applyFont="1" applyFill="1" applyAlignment="1">
      <alignment horizontal="centerContinuous"/>
    </xf>
    <xf numFmtId="0" fontId="7" fillId="0" borderId="0" xfId="0" applyFont="1" applyFill="1" applyAlignment="1">
      <alignment horizontal="centerContinuous" vertical="center" wrapText="1"/>
    </xf>
    <xf numFmtId="0" fontId="7" fillId="0" borderId="0" xfId="0" applyFont="1" applyFill="1" applyAlignment="1">
      <alignment horizontal="centerContinuous" vertical="center"/>
    </xf>
    <xf numFmtId="0" fontId="16" fillId="0" borderId="0" xfId="0" applyFont="1" applyFill="1" applyAlignment="1">
      <alignment horizontal="centerContinuous"/>
    </xf>
    <xf numFmtId="0" fontId="12" fillId="0" borderId="12" xfId="0" applyFont="1" applyFill="1" applyBorder="1" applyAlignment="1">
      <alignment horizontal="center" vertical="center"/>
    </xf>
    <xf numFmtId="0" fontId="12" fillId="0" borderId="0" xfId="0" applyFont="1" applyFill="1" applyAlignment="1">
      <alignment vertical="center"/>
    </xf>
    <xf numFmtId="0" fontId="17" fillId="0" borderId="0" xfId="0" applyFont="1" applyFill="1" applyAlignment="1">
      <alignment horizontal="centerContinuous" vertical="center"/>
    </xf>
    <xf numFmtId="0" fontId="18" fillId="0" borderId="0" xfId="0" applyFont="1" applyFill="1" applyBorder="1" applyAlignment="1">
      <alignment horizontal="right"/>
    </xf>
    <xf numFmtId="0" fontId="10" fillId="0" borderId="2" xfId="25" applyNumberFormat="1" applyFont="1" applyFill="1" applyBorder="1" applyAlignment="1">
      <alignment horizontal="center" vertical="center" wrapText="1"/>
    </xf>
    <xf numFmtId="0" fontId="10" fillId="0" borderId="6" xfId="0" applyNumberFormat="1" applyFont="1" applyFill="1" applyBorder="1" applyAlignment="1">
      <alignment horizontal="center" vertical="center" wrapText="1"/>
    </xf>
    <xf numFmtId="0" fontId="10" fillId="0" borderId="13" xfId="0" applyFont="1" applyFill="1" applyBorder="1" applyAlignment="1">
      <alignment horizontal="center" vertical="center"/>
    </xf>
    <xf numFmtId="0" fontId="10" fillId="0" borderId="14" xfId="0" applyNumberFormat="1" applyFont="1" applyFill="1" applyBorder="1" applyAlignment="1">
      <alignment horizontal="left" vertical="center" wrapText="1"/>
    </xf>
    <xf numFmtId="3" fontId="10" fillId="0" borderId="13" xfId="0" applyNumberFormat="1" applyFont="1" applyFill="1" applyBorder="1" applyAlignment="1">
      <alignment vertical="center"/>
    </xf>
    <xf numFmtId="183" fontId="8" fillId="0" borderId="13" xfId="0" applyNumberFormat="1" applyFont="1" applyFill="1" applyBorder="1" applyAlignment="1">
      <alignment vertical="center"/>
    </xf>
    <xf numFmtId="3" fontId="19" fillId="0" borderId="7" xfId="0" applyNumberFormat="1" applyFont="1" applyFill="1" applyBorder="1" applyAlignment="1">
      <alignment vertical="center"/>
    </xf>
    <xf numFmtId="0" fontId="8" fillId="0" borderId="15" xfId="0" applyFont="1" applyFill="1" applyBorder="1" applyAlignment="1">
      <alignment vertical="center"/>
    </xf>
    <xf numFmtId="3" fontId="10" fillId="0" borderId="8" xfId="0" applyNumberFormat="1" applyFont="1" applyFill="1" applyBorder="1" applyAlignment="1">
      <alignment vertical="center"/>
    </xf>
    <xf numFmtId="183" fontId="8" fillId="0" borderId="8" xfId="0" applyNumberFormat="1" applyFont="1" applyFill="1" applyBorder="1" applyAlignment="1">
      <alignment vertical="center"/>
    </xf>
    <xf numFmtId="0" fontId="6" fillId="0" borderId="15" xfId="0" applyFont="1" applyFill="1" applyBorder="1" applyAlignment="1">
      <alignment vertical="center"/>
    </xf>
    <xf numFmtId="3" fontId="12" fillId="0" borderId="8" xfId="0" applyNumberFormat="1" applyFont="1" applyFill="1" applyBorder="1" applyAlignment="1">
      <alignment vertical="center"/>
    </xf>
    <xf numFmtId="3" fontId="12" fillId="0" borderId="15" xfId="0" applyNumberFormat="1" applyFont="1" applyFill="1" applyBorder="1" applyAlignment="1">
      <alignment vertical="center"/>
    </xf>
    <xf numFmtId="183" fontId="12" fillId="0" borderId="8" xfId="0" applyNumberFormat="1" applyFont="1" applyFill="1" applyBorder="1" applyAlignment="1">
      <alignment vertical="center"/>
    </xf>
    <xf numFmtId="181" fontId="2" fillId="0" borderId="0" xfId="2" applyNumberFormat="1" applyFont="1" applyFill="1"/>
    <xf numFmtId="3" fontId="6" fillId="0" borderId="8" xfId="0" applyNumberFormat="1" applyFont="1" applyFill="1" applyBorder="1" applyAlignment="1">
      <alignment vertical="center"/>
    </xf>
    <xf numFmtId="3" fontId="6" fillId="0" borderId="15" xfId="0" applyNumberFormat="1" applyFont="1" applyFill="1" applyBorder="1" applyAlignment="1">
      <alignment vertical="center"/>
    </xf>
    <xf numFmtId="0" fontId="9" fillId="0" borderId="8" xfId="0" applyFont="1" applyFill="1" applyBorder="1" applyAlignment="1">
      <alignment horizontal="center" vertical="center"/>
    </xf>
    <xf numFmtId="0" fontId="9" fillId="0" borderId="15" xfId="0" applyFont="1" applyFill="1" applyBorder="1" applyAlignment="1">
      <alignment vertical="center"/>
    </xf>
    <xf numFmtId="3" fontId="9" fillId="0" borderId="8" xfId="0" applyNumberFormat="1" applyFont="1" applyFill="1" applyBorder="1" applyAlignment="1">
      <alignment vertical="center"/>
    </xf>
    <xf numFmtId="183" fontId="9" fillId="0" borderId="8" xfId="0" applyNumberFormat="1" applyFont="1" applyFill="1" applyBorder="1" applyAlignment="1">
      <alignment vertical="center"/>
    </xf>
    <xf numFmtId="0" fontId="20" fillId="0" borderId="15" xfId="0" applyFont="1" applyFill="1" applyBorder="1" applyAlignment="1">
      <alignment vertical="center"/>
    </xf>
    <xf numFmtId="3" fontId="20" fillId="0" borderId="8" xfId="0" applyNumberFormat="1" applyFont="1" applyFill="1" applyBorder="1" applyAlignment="1">
      <alignment vertical="center"/>
    </xf>
    <xf numFmtId="0" fontId="6" fillId="0" borderId="15" xfId="0" applyFont="1" applyFill="1" applyBorder="1" applyAlignment="1">
      <alignment horizontal="justify" vertical="center" wrapText="1"/>
    </xf>
    <xf numFmtId="3" fontId="21" fillId="0" borderId="8" xfId="0" applyNumberFormat="1" applyFont="1" applyFill="1" applyBorder="1" applyAlignment="1">
      <alignment vertical="center"/>
    </xf>
    <xf numFmtId="3" fontId="21" fillId="0" borderId="15" xfId="0" applyNumberFormat="1" applyFont="1" applyFill="1" applyBorder="1" applyAlignment="1">
      <alignment vertical="center"/>
    </xf>
    <xf numFmtId="3" fontId="22" fillId="0" borderId="8" xfId="0" applyNumberFormat="1" applyFont="1" applyFill="1" applyBorder="1" applyAlignment="1">
      <alignment vertical="center"/>
    </xf>
    <xf numFmtId="0" fontId="8" fillId="0" borderId="16" xfId="0" applyFont="1" applyFill="1" applyBorder="1" applyAlignment="1">
      <alignment vertical="center"/>
    </xf>
    <xf numFmtId="0" fontId="10" fillId="0" borderId="16" xfId="0" applyNumberFormat="1" applyFont="1" applyFill="1" applyBorder="1" applyAlignment="1">
      <alignment vertical="center" wrapText="1"/>
    </xf>
    <xf numFmtId="3" fontId="10" fillId="0" borderId="8" xfId="0" applyNumberFormat="1" applyFont="1" applyFill="1" applyBorder="1" applyAlignment="1">
      <alignment vertical="center" wrapText="1"/>
    </xf>
    <xf numFmtId="0" fontId="12" fillId="0" borderId="16" xfId="0" applyNumberFormat="1" applyFont="1" applyFill="1" applyBorder="1" applyAlignment="1">
      <alignment horizontal="left" vertical="center" wrapText="1"/>
    </xf>
    <xf numFmtId="0" fontId="12" fillId="0" borderId="10" xfId="0" applyFont="1" applyFill="1" applyBorder="1" applyAlignment="1">
      <alignment horizontal="center" vertical="center"/>
    </xf>
    <xf numFmtId="0" fontId="12" fillId="0" borderId="17" xfId="0" applyNumberFormat="1" applyFont="1" applyFill="1" applyBorder="1" applyAlignment="1">
      <alignment vertical="center" wrapText="1"/>
    </xf>
    <xf numFmtId="3" fontId="6" fillId="0" borderId="10" xfId="0" applyNumberFormat="1" applyFont="1" applyFill="1" applyBorder="1" applyAlignment="1">
      <alignment vertical="center"/>
    </xf>
    <xf numFmtId="183" fontId="12" fillId="0" borderId="10" xfId="0" applyNumberFormat="1" applyFont="1" applyFill="1" applyBorder="1" applyAlignment="1">
      <alignment vertical="center"/>
    </xf>
    <xf numFmtId="0" fontId="3" fillId="0" borderId="18" xfId="0" applyFont="1" applyFill="1" applyBorder="1" applyAlignment="1">
      <alignment horizontal="left"/>
    </xf>
    <xf numFmtId="0" fontId="2" fillId="0" borderId="0" xfId="36" applyFont="1" applyFill="1"/>
    <xf numFmtId="0" fontId="6" fillId="0" borderId="0" xfId="0" applyFont="1" applyFill="1" applyAlignment="1">
      <alignmen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right" vertical="center"/>
    </xf>
    <xf numFmtId="0" fontId="8" fillId="0" borderId="0" xfId="0" applyFont="1" applyFill="1" applyAlignment="1">
      <alignment horizontal="center" vertical="center"/>
    </xf>
    <xf numFmtId="0" fontId="9" fillId="0" borderId="0" xfId="0" applyNumberFormat="1" applyFont="1" applyFill="1" applyAlignment="1">
      <alignment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10" fillId="0" borderId="15" xfId="0" applyFont="1" applyFill="1" applyBorder="1" applyAlignment="1">
      <alignment vertical="center" wrapText="1"/>
    </xf>
    <xf numFmtId="3" fontId="8" fillId="0" borderId="7" xfId="0" applyNumberFormat="1" applyFont="1" applyFill="1" applyBorder="1" applyAlignment="1">
      <alignment vertical="center"/>
    </xf>
    <xf numFmtId="0" fontId="8" fillId="0" borderId="15" xfId="0" applyFont="1" applyFill="1" applyBorder="1" applyAlignment="1">
      <alignment vertical="center" wrapText="1"/>
    </xf>
    <xf numFmtId="3" fontId="8" fillId="0" borderId="8" xfId="0" applyNumberFormat="1" applyFont="1" applyFill="1" applyBorder="1" applyAlignment="1">
      <alignment vertical="center"/>
    </xf>
    <xf numFmtId="0" fontId="12" fillId="0" borderId="15" xfId="0" applyFont="1" applyFill="1" applyBorder="1" applyAlignment="1">
      <alignment vertical="center" wrapText="1"/>
    </xf>
    <xf numFmtId="183" fontId="6" fillId="0" borderId="8" xfId="0" applyNumberFormat="1" applyFont="1" applyFill="1" applyBorder="1" applyAlignment="1">
      <alignment vertical="center"/>
    </xf>
    <xf numFmtId="3" fontId="24" fillId="0" borderId="8" xfId="0" applyNumberFormat="1" applyFont="1" applyFill="1" applyBorder="1" applyAlignment="1">
      <alignment vertical="center"/>
    </xf>
    <xf numFmtId="0" fontId="6" fillId="0" borderId="15" xfId="0" applyFont="1" applyFill="1" applyBorder="1" applyAlignment="1">
      <alignment vertical="center" wrapText="1"/>
    </xf>
    <xf numFmtId="0" fontId="8" fillId="0" borderId="10" xfId="0" applyFont="1" applyFill="1" applyBorder="1" applyAlignment="1">
      <alignment horizontal="center" vertical="center"/>
    </xf>
    <xf numFmtId="0" fontId="10" fillId="0" borderId="19" xfId="0" applyFont="1" applyFill="1" applyBorder="1" applyAlignment="1">
      <alignment vertical="center" wrapText="1"/>
    </xf>
    <xf numFmtId="3" fontId="8" fillId="0" borderId="10" xfId="0" applyNumberFormat="1" applyFont="1" applyFill="1" applyBorder="1" applyAlignment="1">
      <alignment vertical="center"/>
    </xf>
    <xf numFmtId="183" fontId="8" fillId="0" borderId="10" xfId="0" applyNumberFormat="1" applyFont="1" applyFill="1" applyBorder="1" applyAlignment="1">
      <alignment vertical="center"/>
    </xf>
    <xf numFmtId="0" fontId="9" fillId="0" borderId="8" xfId="0" applyFont="1" applyFill="1" applyBorder="1" applyAlignment="1" quotePrefix="1">
      <alignment horizontal="center" vertical="center"/>
    </xf>
  </cellXfs>
  <cellStyles count="5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Normal 5" xfId="8"/>
    <cellStyle name="60% - Accent4" xfId="9" builtinId="44"/>
    <cellStyle name="Followed Hyperlink" xfId="10" builtinId="9"/>
    <cellStyle name="HAI" xfId="11"/>
    <cellStyle name="Check Cell" xfId="12" builtinId="23"/>
    <cellStyle name="Heading 2" xfId="13" builtinId="17"/>
    <cellStyle name="Note" xfId="14" builtinId="10"/>
    <cellStyle name="40% - Accent3" xfId="15" builtinId="39"/>
    <cellStyle name="Warning Text" xfId="16" builtinId="11"/>
    <cellStyle name="40% - Accent2" xfId="17" builtinId="35"/>
    <cellStyle name="Title" xfId="18" builtinId="15"/>
    <cellStyle name="CExplanatory Text" xfId="19" builtinId="53"/>
    <cellStyle name="Normal 8" xfId="20"/>
    <cellStyle name="Heading 1" xfId="21" builtinId="16"/>
    <cellStyle name="Heading 3" xfId="22" builtinId="18"/>
    <cellStyle name="Heading 4" xfId="23" builtinId="19"/>
    <cellStyle name="Input" xfId="24" builtinId="20"/>
    <cellStyle name="Normal 4" xfId="25"/>
    <cellStyle name="60% - Accent3" xfId="26" builtinId="40"/>
    <cellStyle name="Good" xfId="27" builtinId="26"/>
    <cellStyle name="Output" xfId="28" builtinId="21"/>
    <cellStyle name="20% - Accent1" xfId="29" builtinId="30"/>
    <cellStyle name="Calculation" xfId="30" builtinId="22"/>
    <cellStyle name="Linked Cell" xfId="31" builtinId="24"/>
    <cellStyle name="Total" xfId="32" builtinId="25"/>
    <cellStyle name="Bad" xfId="33" builtinId="27"/>
    <cellStyle name="Neutral" xfId="34" builtinId="28"/>
    <cellStyle name="Accent1" xfId="35" builtinId="29"/>
    <cellStyle name="Normal 2" xfId="36"/>
    <cellStyle name="20% - Accent5" xfId="37" builtinId="46"/>
    <cellStyle name="60% - Accent1" xfId="38" builtinId="32"/>
    <cellStyle name="Accent2" xfId="39" builtinId="33"/>
    <cellStyle name="20% - Accent2" xfId="40" builtinId="34"/>
    <cellStyle name="Normal 3" xfId="41"/>
    <cellStyle name="20% - Accent6" xfId="42" builtinId="50"/>
    <cellStyle name="60% - Accent2" xfId="43" builtinId="36"/>
    <cellStyle name="Currency 2" xfId="44"/>
    <cellStyle name="Accent3" xfId="45" builtinId="37"/>
    <cellStyle name="20% - Accent3" xfId="46" builtinId="38"/>
    <cellStyle name="Accent4" xfId="47" builtinId="41"/>
    <cellStyle name="20% - Accent4" xfId="48" builtinId="42"/>
    <cellStyle name="40% - Accent4" xfId="49" builtinId="43"/>
    <cellStyle name="Accent5" xfId="50" builtinId="45"/>
    <cellStyle name="40% - Accent5" xfId="51" builtinId="47"/>
    <cellStyle name="Normal 6" xfId="52"/>
    <cellStyle name="60% - Accent5" xfId="53" builtinId="48"/>
    <cellStyle name="Accent6" xfId="54" builtinId="49"/>
    <cellStyle name="40% - Accent6" xfId="55" builtinId="51"/>
    <cellStyle name="Normal 7" xfId="56"/>
    <cellStyle name="60% - Accent6" xfId="57" builtinId="52"/>
    <cellStyle name="Comma 2" xfId="58"/>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customXml" Target="../customXml/item3.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3"/>
  <sheetViews>
    <sheetView tabSelected="1" topLeftCell="A10" workbookViewId="0">
      <selection activeCell="D24" sqref="D24"/>
    </sheetView>
  </sheetViews>
  <sheetFormatPr defaultColWidth="12.8518518518519" defaultRowHeight="15.6"/>
  <cols>
    <col min="1" max="1" width="7.28703703703704" style="6" customWidth="1"/>
    <col min="2" max="2" width="37.712962962963" style="6" customWidth="1"/>
    <col min="3" max="3" width="13.1388888888889" style="6" customWidth="1"/>
    <col min="4" max="4" width="13.8518518518519" style="6" customWidth="1"/>
    <col min="5" max="5" width="10.8518518518519" style="6" customWidth="1"/>
    <col min="6" max="6" width="11" style="6" customWidth="1"/>
    <col min="7" max="16384" width="12.8518518518519" style="6"/>
  </cols>
  <sheetData>
    <row r="1" s="110" customFormat="1" ht="25.5" customHeight="1" spans="1:6">
      <c r="A1" s="8" t="s">
        <v>0</v>
      </c>
      <c r="B1" s="8"/>
      <c r="C1" s="112"/>
      <c r="D1" s="113" t="s">
        <v>1</v>
      </c>
      <c r="E1" s="114"/>
      <c r="F1" s="114"/>
    </row>
    <row r="2" ht="26.25" customHeight="1" spans="1:6">
      <c r="A2" s="67" t="s">
        <v>2</v>
      </c>
      <c r="B2" s="10"/>
      <c r="C2" s="68"/>
      <c r="D2" s="68"/>
      <c r="E2" s="68"/>
      <c r="F2" s="68"/>
    </row>
    <row r="3" ht="12.75" customHeight="1" spans="1:14">
      <c r="A3" s="14"/>
      <c r="B3" s="14"/>
      <c r="C3" s="14"/>
      <c r="D3" s="14"/>
      <c r="E3" s="14"/>
      <c r="F3" s="14"/>
      <c r="G3" s="115"/>
      <c r="H3" s="115"/>
      <c r="I3" s="115"/>
      <c r="J3" s="115"/>
      <c r="K3" s="115"/>
      <c r="L3" s="115"/>
      <c r="M3" s="115"/>
      <c r="N3" s="115"/>
    </row>
    <row r="4" ht="19.5" customHeight="1" spans="1:14">
      <c r="A4" s="14"/>
      <c r="B4" s="14"/>
      <c r="C4" s="14"/>
      <c r="D4" s="14"/>
      <c r="E4" s="14"/>
      <c r="F4" s="72" t="s">
        <v>3</v>
      </c>
      <c r="G4" s="16"/>
      <c r="H4" s="16"/>
      <c r="I4" s="16"/>
      <c r="J4" s="115"/>
      <c r="K4" s="115"/>
      <c r="L4" s="115"/>
      <c r="M4" s="115"/>
      <c r="N4" s="115"/>
    </row>
    <row r="5" ht="39.75" customHeight="1" spans="1:6">
      <c r="A5" s="116" t="s">
        <v>4</v>
      </c>
      <c r="B5" s="116" t="s">
        <v>5</v>
      </c>
      <c r="C5" s="116" t="s">
        <v>6</v>
      </c>
      <c r="D5" s="116" t="s">
        <v>7</v>
      </c>
      <c r="E5" s="117" t="s">
        <v>8</v>
      </c>
      <c r="F5" s="118"/>
    </row>
    <row r="6" ht="14.4" spans="1:6">
      <c r="A6" s="119"/>
      <c r="B6" s="119"/>
      <c r="C6" s="119"/>
      <c r="D6" s="119"/>
      <c r="E6" s="116" t="s">
        <v>6</v>
      </c>
      <c r="F6" s="116" t="s">
        <v>9</v>
      </c>
    </row>
    <row r="7" ht="41.25" customHeight="1" spans="1:6">
      <c r="A7" s="120"/>
      <c r="B7" s="120"/>
      <c r="C7" s="120"/>
      <c r="D7" s="120"/>
      <c r="E7" s="121"/>
      <c r="F7" s="121"/>
    </row>
    <row r="8" s="2" customFormat="1" ht="38.25" customHeight="1" spans="1:6">
      <c r="A8" s="25" t="s">
        <v>10</v>
      </c>
      <c r="B8" s="122" t="s">
        <v>11</v>
      </c>
      <c r="C8" s="123">
        <f>C9+C14+41300</f>
        <v>18097000</v>
      </c>
      <c r="D8" s="123">
        <f>D9+D14+1542</f>
        <v>16329204.476</v>
      </c>
      <c r="E8" s="82">
        <f t="shared" ref="E8:E10" si="0">D8/C8*100</f>
        <v>90.2315548212411</v>
      </c>
      <c r="F8" s="82">
        <f>'B60'!F8</f>
        <v>136.573779030943</v>
      </c>
    </row>
    <row r="9" s="2" customFormat="1" ht="21.75" customHeight="1" spans="1:6">
      <c r="A9" s="29" t="s">
        <v>12</v>
      </c>
      <c r="B9" s="124" t="s">
        <v>13</v>
      </c>
      <c r="C9" s="125">
        <f>SUM(C10:C13)</f>
        <v>18055700</v>
      </c>
      <c r="D9" s="125">
        <f>SUM(D10:D13)</f>
        <v>16327662.476</v>
      </c>
      <c r="E9" s="82">
        <f t="shared" si="0"/>
        <v>90.4294072010501</v>
      </c>
      <c r="F9" s="82">
        <v>105.891129668635</v>
      </c>
    </row>
    <row r="10" s="2" customFormat="1" ht="21.75" customHeight="1" spans="1:6">
      <c r="A10" s="51">
        <v>1</v>
      </c>
      <c r="B10" s="126" t="s">
        <v>14</v>
      </c>
      <c r="C10" s="88">
        <v>13055700</v>
      </c>
      <c r="D10" s="88">
        <f>'B60'!D9</f>
        <v>9204613.876</v>
      </c>
      <c r="E10" s="127">
        <f t="shared" si="0"/>
        <v>70.5026454039232</v>
      </c>
      <c r="F10" s="127">
        <f>'B60'!F9</f>
        <v>114.158526646574</v>
      </c>
    </row>
    <row r="11" s="2" customFormat="1" ht="21.75" customHeight="1" spans="1:6">
      <c r="A11" s="51">
        <v>2</v>
      </c>
      <c r="B11" s="126" t="s">
        <v>15</v>
      </c>
      <c r="C11" s="128"/>
      <c r="D11" s="128"/>
      <c r="E11" s="128"/>
      <c r="F11" s="128"/>
    </row>
    <row r="12" s="2" customFormat="1" ht="39" customHeight="1" spans="1:6">
      <c r="A12" s="51">
        <v>3</v>
      </c>
      <c r="B12" s="126" t="s">
        <v>16</v>
      </c>
      <c r="C12" s="88">
        <v>5000000</v>
      </c>
      <c r="D12" s="88">
        <f>'B60'!D31</f>
        <v>7123048.6</v>
      </c>
      <c r="E12" s="127">
        <f>D12/C12*100</f>
        <v>142.460972</v>
      </c>
      <c r="F12" s="127">
        <f>'B60'!F31</f>
        <v>182.955909827265</v>
      </c>
    </row>
    <row r="13" s="2" customFormat="1" ht="22.5" customHeight="1" spans="1:6">
      <c r="A13" s="51">
        <v>4</v>
      </c>
      <c r="B13" s="126" t="s">
        <v>17</v>
      </c>
      <c r="C13" s="128"/>
      <c r="D13" s="128"/>
      <c r="E13" s="128"/>
      <c r="F13" s="128"/>
    </row>
    <row r="14" s="2" customFormat="1" ht="38.25" customHeight="1" spans="1:6">
      <c r="A14" s="29" t="s">
        <v>18</v>
      </c>
      <c r="B14" s="124" t="s">
        <v>19</v>
      </c>
      <c r="C14" s="88"/>
      <c r="D14" s="88"/>
      <c r="E14" s="88"/>
      <c r="F14" s="88"/>
    </row>
    <row r="15" s="2" customFormat="1" ht="23.25" customHeight="1" spans="1:6">
      <c r="A15" s="29" t="s">
        <v>20</v>
      </c>
      <c r="B15" s="122" t="s">
        <v>21</v>
      </c>
      <c r="C15" s="125">
        <f>C16+C22</f>
        <v>13197513.852</v>
      </c>
      <c r="D15" s="125">
        <f>D16+D22</f>
        <v>8118586</v>
      </c>
      <c r="E15" s="82">
        <f t="shared" ref="E15:E17" si="1">D15/C15*100</f>
        <v>61.5160256018195</v>
      </c>
      <c r="F15" s="82">
        <f>'B61'!F8</f>
        <v>95.4569397759334</v>
      </c>
    </row>
    <row r="16" s="2" customFormat="1" ht="23.25" customHeight="1" spans="1:6">
      <c r="A16" s="29" t="s">
        <v>12</v>
      </c>
      <c r="B16" s="124" t="s">
        <v>22</v>
      </c>
      <c r="C16" s="125">
        <f>SUM(C17:C21)</f>
        <v>11675922.852</v>
      </c>
      <c r="D16" s="125">
        <f>SUM(D17:D21)</f>
        <v>7255765</v>
      </c>
      <c r="E16" s="82">
        <f t="shared" si="1"/>
        <v>62.1429679860992</v>
      </c>
      <c r="F16" s="82">
        <f>'B61'!F9</f>
        <v>95.9876894076647</v>
      </c>
    </row>
    <row r="17" s="2" customFormat="1" ht="23.25" customHeight="1" spans="1:6">
      <c r="A17" s="34">
        <v>1</v>
      </c>
      <c r="B17" s="129" t="s">
        <v>23</v>
      </c>
      <c r="C17" s="88">
        <f>4258630-850000</f>
        <v>3408630</v>
      </c>
      <c r="D17" s="88">
        <f>'B61'!D10</f>
        <v>1452972</v>
      </c>
      <c r="E17" s="127">
        <f t="shared" si="1"/>
        <v>42.6262750723898</v>
      </c>
      <c r="F17" s="127">
        <f>'B61'!F10</f>
        <v>93.9630335964737</v>
      </c>
    </row>
    <row r="18" s="2" customFormat="1" ht="23.25" customHeight="1" spans="1:6">
      <c r="A18" s="34">
        <v>2</v>
      </c>
      <c r="B18" s="129" t="s">
        <v>24</v>
      </c>
      <c r="C18" s="88">
        <v>8018320.852</v>
      </c>
      <c r="D18" s="88">
        <f>'B61'!D14</f>
        <v>5801257</v>
      </c>
      <c r="E18" s="127">
        <f t="shared" ref="E18:E20" si="2">D18/C18*100</f>
        <v>72.3500232414995</v>
      </c>
      <c r="F18" s="127">
        <f>'B61'!F14</f>
        <v>96.5061869652957</v>
      </c>
    </row>
    <row r="19" s="2" customFormat="1" ht="36.75" customHeight="1" spans="1:6">
      <c r="A19" s="34">
        <v>3</v>
      </c>
      <c r="B19" s="129" t="s">
        <v>25</v>
      </c>
      <c r="C19" s="88">
        <v>2200</v>
      </c>
      <c r="D19" s="88">
        <f>'B61'!D26</f>
        <v>396</v>
      </c>
      <c r="E19" s="127">
        <f t="shared" si="2"/>
        <v>18</v>
      </c>
      <c r="F19" s="127">
        <f>'B61'!F26</f>
        <v>125.714285714286</v>
      </c>
    </row>
    <row r="20" s="2" customFormat="1" ht="22.5" customHeight="1" spans="1:6">
      <c r="A20" s="34">
        <v>4</v>
      </c>
      <c r="B20" s="129" t="s">
        <v>26</v>
      </c>
      <c r="C20" s="88">
        <v>1140</v>
      </c>
      <c r="D20" s="88">
        <v>1140</v>
      </c>
      <c r="E20" s="127">
        <f t="shared" si="2"/>
        <v>100</v>
      </c>
      <c r="F20" s="127">
        <v>100</v>
      </c>
    </row>
    <row r="21" s="2" customFormat="1" ht="22.5" customHeight="1" spans="1:6">
      <c r="A21" s="34">
        <v>5</v>
      </c>
      <c r="B21" s="129" t="s">
        <v>27</v>
      </c>
      <c r="C21" s="88">
        <v>245632</v>
      </c>
      <c r="D21" s="88"/>
      <c r="E21" s="127"/>
      <c r="F21" s="127"/>
    </row>
    <row r="22" s="2" customFormat="1" ht="33.75" customHeight="1" spans="1:6">
      <c r="A22" s="29" t="s">
        <v>18</v>
      </c>
      <c r="B22" s="124" t="s">
        <v>28</v>
      </c>
      <c r="C22" s="125">
        <v>1521591</v>
      </c>
      <c r="D22" s="125">
        <f>'B61'!D29</f>
        <v>862821</v>
      </c>
      <c r="E22" s="82">
        <f t="shared" ref="E22:E23" si="3">D22/C22*100</f>
        <v>56.7051855590629</v>
      </c>
      <c r="F22" s="82">
        <f>'B61'!F29</f>
        <v>91.2155746232015</v>
      </c>
    </row>
    <row r="23" s="2" customFormat="1" ht="21" customHeight="1" spans="1:6">
      <c r="A23" s="29" t="s">
        <v>29</v>
      </c>
      <c r="B23" s="122" t="s">
        <v>30</v>
      </c>
      <c r="C23" s="125">
        <v>41300</v>
      </c>
      <c r="D23" s="125">
        <v>15261</v>
      </c>
      <c r="E23" s="82">
        <f t="shared" si="3"/>
        <v>36.9515738498789</v>
      </c>
      <c r="F23" s="82"/>
    </row>
    <row r="24" s="111" customFormat="1" ht="21" customHeight="1" spans="1:6">
      <c r="A24" s="130" t="s">
        <v>31</v>
      </c>
      <c r="B24" s="131" t="s">
        <v>32</v>
      </c>
      <c r="C24" s="132"/>
      <c r="D24" s="132"/>
      <c r="E24" s="133"/>
      <c r="F24" s="133"/>
    </row>
    <row r="25" ht="18" spans="1:6">
      <c r="A25" s="3"/>
      <c r="B25" s="3"/>
      <c r="C25" s="2"/>
      <c r="D25" s="2"/>
      <c r="E25" s="2"/>
      <c r="F25" s="2"/>
    </row>
    <row r="26" ht="18" spans="1:6">
      <c r="A26" s="2"/>
      <c r="B26" s="3"/>
      <c r="C26" s="2"/>
      <c r="D26" s="2"/>
      <c r="E26" s="2"/>
      <c r="F26" s="2"/>
    </row>
    <row r="27" ht="18" spans="1:6">
      <c r="A27" s="2"/>
      <c r="B27" s="2"/>
      <c r="C27" s="2"/>
      <c r="D27" s="2"/>
      <c r="E27" s="2"/>
      <c r="F27" s="2"/>
    </row>
    <row r="28" ht="18" spans="1:6">
      <c r="A28" s="2"/>
      <c r="B28" s="2"/>
      <c r="C28" s="2"/>
      <c r="D28" s="2"/>
      <c r="E28" s="2"/>
      <c r="F28" s="2"/>
    </row>
    <row r="29" ht="18" spans="1:6">
      <c r="A29" s="2"/>
      <c r="B29" s="2"/>
      <c r="C29" s="2"/>
      <c r="D29" s="2"/>
      <c r="E29" s="2"/>
      <c r="F29" s="2"/>
    </row>
    <row r="30" ht="18" spans="1:6">
      <c r="A30" s="2"/>
      <c r="B30" s="2"/>
      <c r="C30" s="2"/>
      <c r="D30" s="2"/>
      <c r="E30" s="2"/>
      <c r="F30" s="2"/>
    </row>
    <row r="31" ht="18" spans="1:6">
      <c r="A31" s="2"/>
      <c r="B31" s="2"/>
      <c r="C31" s="2"/>
      <c r="D31" s="2"/>
      <c r="E31" s="2"/>
      <c r="F31" s="2"/>
    </row>
    <row r="32" ht="18" spans="1:6">
      <c r="A32" s="2"/>
      <c r="B32" s="2"/>
      <c r="C32" s="2"/>
      <c r="D32" s="2"/>
      <c r="E32" s="2"/>
      <c r="F32" s="2"/>
    </row>
    <row r="33" ht="18" spans="1:6">
      <c r="A33" s="2"/>
      <c r="B33" s="2"/>
      <c r="C33" s="2"/>
      <c r="D33" s="2"/>
      <c r="E33" s="2"/>
      <c r="F33" s="2"/>
    </row>
  </sheetData>
  <mergeCells count="9">
    <mergeCell ref="D1:F1"/>
    <mergeCell ref="A3:F3"/>
    <mergeCell ref="E5:F5"/>
    <mergeCell ref="A5:A7"/>
    <mergeCell ref="B5:B7"/>
    <mergeCell ref="C5:C7"/>
    <mergeCell ref="D5:D7"/>
    <mergeCell ref="E6:E7"/>
    <mergeCell ref="F6:F7"/>
  </mergeCells>
  <pageMargins left="0.47" right="0.37" top="0.575" bottom="0.3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6"/>
  <sheetViews>
    <sheetView topLeftCell="A19" workbookViewId="0">
      <selection activeCell="E13" sqref="E13"/>
    </sheetView>
  </sheetViews>
  <sheetFormatPr defaultColWidth="12.8518518518519" defaultRowHeight="15.6"/>
  <cols>
    <col min="1" max="1" width="6.42592592592593" style="6" customWidth="1"/>
    <col min="2" max="2" width="52.5740740740741" style="6" customWidth="1"/>
    <col min="3" max="3" width="13.4259259259259" style="6" customWidth="1"/>
    <col min="4" max="4" width="13.5740740740741" style="6" customWidth="1"/>
    <col min="5" max="5" width="8.57407407407407" style="6" customWidth="1"/>
    <col min="6" max="6" width="9.71296296296296" style="6" customWidth="1"/>
    <col min="7" max="7" width="14.4259259259259" style="6" hidden="1" customWidth="1"/>
    <col min="8" max="10" width="12.8518518518519" style="6" hidden="1" customWidth="1"/>
    <col min="11" max="16384" width="12.8518518518519" style="6"/>
  </cols>
  <sheetData>
    <row r="1" ht="21" customHeight="1" spans="1:6">
      <c r="A1" s="8" t="s">
        <v>0</v>
      </c>
      <c r="B1" s="9"/>
      <c r="C1" s="9"/>
      <c r="D1" s="63" t="s">
        <v>33</v>
      </c>
      <c r="E1" s="63"/>
      <c r="F1" s="63"/>
    </row>
    <row r="2" ht="13.5" customHeight="1" spans="1:6">
      <c r="A2" s="64"/>
      <c r="B2" s="64"/>
      <c r="C2" s="65"/>
      <c r="D2" s="65"/>
      <c r="E2" s="65"/>
      <c r="F2" s="65"/>
    </row>
    <row r="3" ht="21" customHeight="1" spans="1:6">
      <c r="A3" s="66" t="s">
        <v>34</v>
      </c>
      <c r="B3" s="67"/>
      <c r="C3" s="68"/>
      <c r="D3" s="68"/>
      <c r="E3" s="68"/>
      <c r="F3" s="68"/>
    </row>
    <row r="4" ht="12" customHeight="1" spans="1:6">
      <c r="A4" s="14"/>
      <c r="B4" s="14"/>
      <c r="C4" s="14"/>
      <c r="D4" s="14"/>
      <c r="E4" s="14"/>
      <c r="F4" s="14"/>
    </row>
    <row r="5" ht="17.25" customHeight="1" spans="1:6">
      <c r="A5" s="69"/>
      <c r="B5" s="69"/>
      <c r="C5" s="69"/>
      <c r="D5" s="70"/>
      <c r="E5" s="71"/>
      <c r="F5" s="72" t="s">
        <v>3</v>
      </c>
    </row>
    <row r="6" s="1" customFormat="1" ht="34.5" customHeight="1" spans="1:6">
      <c r="A6" s="17" t="s">
        <v>4</v>
      </c>
      <c r="B6" s="18" t="s">
        <v>5</v>
      </c>
      <c r="C6" s="19" t="s">
        <v>6</v>
      </c>
      <c r="D6" s="73" t="s">
        <v>35</v>
      </c>
      <c r="E6" s="20" t="s">
        <v>8</v>
      </c>
      <c r="F6" s="21"/>
    </row>
    <row r="7" s="1" customFormat="1" ht="61.5" customHeight="1" spans="1:7">
      <c r="A7" s="17"/>
      <c r="B7" s="17"/>
      <c r="C7" s="74"/>
      <c r="D7" s="23"/>
      <c r="E7" s="23" t="s">
        <v>6</v>
      </c>
      <c r="F7" s="24" t="s">
        <v>9</v>
      </c>
      <c r="G7" s="1" t="s">
        <v>36</v>
      </c>
    </row>
    <row r="8" s="62" customFormat="1" ht="21" customHeight="1" spans="1:7">
      <c r="A8" s="75" t="s">
        <v>10</v>
      </c>
      <c r="B8" s="76" t="s">
        <v>37</v>
      </c>
      <c r="C8" s="77">
        <f>C9+C30+C31+C38+41300</f>
        <v>20697000</v>
      </c>
      <c r="D8" s="77">
        <f>D9+D30+D31+D38+1542</f>
        <v>16329204.476</v>
      </c>
      <c r="E8" s="78">
        <f>D8/C8*100</f>
        <v>78.8964800502488</v>
      </c>
      <c r="F8" s="78">
        <f>D8/G8*100</f>
        <v>136.573779030943</v>
      </c>
      <c r="G8" s="79">
        <f>G9+G30+G31+G38</f>
        <v>11956324.7</v>
      </c>
    </row>
    <row r="9" s="2" customFormat="1" ht="21" customHeight="1" spans="1:7">
      <c r="A9" s="29" t="s">
        <v>12</v>
      </c>
      <c r="B9" s="80" t="s">
        <v>14</v>
      </c>
      <c r="C9" s="81">
        <f>SUM(C10:C17)+SUM(C25:C29)</f>
        <v>15655700</v>
      </c>
      <c r="D9" s="81">
        <f>SUM(D10:D17)+SUM(D25:D29)</f>
        <v>9204613.876</v>
      </c>
      <c r="E9" s="82">
        <f>D9/C9*100</f>
        <v>58.794010334894</v>
      </c>
      <c r="F9" s="82">
        <f>D9/G9*100</f>
        <v>114.158526646574</v>
      </c>
      <c r="G9" s="81">
        <f>SUM(G10:G17)+SUM(G25:G29)</f>
        <v>8063010.4</v>
      </c>
    </row>
    <row r="10" s="2" customFormat="1" ht="20.25" customHeight="1" spans="1:9">
      <c r="A10" s="34">
        <v>1</v>
      </c>
      <c r="B10" s="83" t="s">
        <v>38</v>
      </c>
      <c r="C10" s="84">
        <v>5411000</v>
      </c>
      <c r="D10" s="85">
        <v>4840121</v>
      </c>
      <c r="E10" s="86">
        <f>D10/C10*100</f>
        <v>89.4496581038625</v>
      </c>
      <c r="F10" s="86">
        <f>D10/G10*100</f>
        <v>136.965691517961</v>
      </c>
      <c r="G10" s="87">
        <v>3533820</v>
      </c>
      <c r="H10" s="60">
        <v>4262606</v>
      </c>
      <c r="I10" s="60">
        <v>24231</v>
      </c>
    </row>
    <row r="11" s="2" customFormat="1" ht="20.25" customHeight="1" spans="1:9">
      <c r="A11" s="34">
        <f>+A10+1</f>
        <v>2</v>
      </c>
      <c r="B11" s="83" t="s">
        <v>39</v>
      </c>
      <c r="C11" s="84">
        <v>260000</v>
      </c>
      <c r="D11" s="85">
        <v>381773</v>
      </c>
      <c r="E11" s="86">
        <f t="shared" ref="E11:E29" si="0">D11/C11*100</f>
        <v>146.835769230769</v>
      </c>
      <c r="F11" s="86">
        <f t="shared" ref="F11:F29" si="1">D11/G11*100</f>
        <v>135.408346397486</v>
      </c>
      <c r="G11" s="87">
        <v>281942</v>
      </c>
      <c r="I11" s="60">
        <v>3050</v>
      </c>
    </row>
    <row r="12" s="2" customFormat="1" ht="20.25" customHeight="1" spans="1:9">
      <c r="A12" s="34">
        <f>A11+1</f>
        <v>3</v>
      </c>
      <c r="B12" s="83" t="s">
        <v>40</v>
      </c>
      <c r="C12" s="84">
        <v>2810000</v>
      </c>
      <c r="D12" s="85">
        <v>1815067</v>
      </c>
      <c r="E12" s="86">
        <f t="shared" si="0"/>
        <v>64.5931316725979</v>
      </c>
      <c r="F12" s="86">
        <f t="shared" si="1"/>
        <v>108.301301596356</v>
      </c>
      <c r="G12" s="87">
        <v>1675942</v>
      </c>
      <c r="H12" s="60">
        <v>336071</v>
      </c>
      <c r="I12" s="2">
        <v>623</v>
      </c>
    </row>
    <row r="13" s="2" customFormat="1" ht="20.25" customHeight="1" spans="1:9">
      <c r="A13" s="34">
        <f>A12+1</f>
        <v>4</v>
      </c>
      <c r="B13" s="83" t="s">
        <v>41</v>
      </c>
      <c r="C13" s="88">
        <v>330000</v>
      </c>
      <c r="D13" s="89">
        <v>355577</v>
      </c>
      <c r="E13" s="86">
        <f t="shared" si="0"/>
        <v>107.750606060606</v>
      </c>
      <c r="F13" s="86">
        <f t="shared" si="1"/>
        <v>106.890301091819</v>
      </c>
      <c r="G13" s="87">
        <v>332656</v>
      </c>
      <c r="H13" s="60">
        <v>1606495</v>
      </c>
      <c r="I13" s="60">
        <v>69086</v>
      </c>
    </row>
    <row r="14" s="2" customFormat="1" ht="20.25" customHeight="1" spans="1:8">
      <c r="A14" s="34">
        <f>A13+1</f>
        <v>5</v>
      </c>
      <c r="B14" s="83" t="s">
        <v>42</v>
      </c>
      <c r="C14" s="88">
        <v>890000</v>
      </c>
      <c r="D14" s="89">
        <v>604881</v>
      </c>
      <c r="E14" s="86">
        <f t="shared" si="0"/>
        <v>67.9641573033708</v>
      </c>
      <c r="F14" s="86">
        <f t="shared" si="1"/>
        <v>96.1069809638964</v>
      </c>
      <c r="G14" s="87">
        <v>629383</v>
      </c>
      <c r="H14" s="60">
        <v>312907</v>
      </c>
    </row>
    <row r="15" s="2" customFormat="1" ht="20.25" customHeight="1" spans="1:8">
      <c r="A15" s="34">
        <f>A14+1</f>
        <v>6</v>
      </c>
      <c r="B15" s="83" t="s">
        <v>43</v>
      </c>
      <c r="C15" s="88">
        <v>195000</v>
      </c>
      <c r="D15" s="88">
        <v>136226</v>
      </c>
      <c r="E15" s="86">
        <f t="shared" si="0"/>
        <v>69.8594871794872</v>
      </c>
      <c r="F15" s="86">
        <f t="shared" si="1"/>
        <v>106.895063520586</v>
      </c>
      <c r="G15" s="87">
        <v>127439</v>
      </c>
      <c r="H15" s="60">
        <v>198014</v>
      </c>
    </row>
    <row r="16" s="2" customFormat="1" ht="20.25" customHeight="1" spans="1:8">
      <c r="A16" s="34">
        <f>A15+1</f>
        <v>7</v>
      </c>
      <c r="B16" s="83" t="s">
        <v>44</v>
      </c>
      <c r="C16" s="88">
        <f>151700</f>
        <v>151700</v>
      </c>
      <c r="D16" s="88">
        <v>137108</v>
      </c>
      <c r="E16" s="86">
        <f t="shared" si="0"/>
        <v>90.381015161503</v>
      </c>
      <c r="F16" s="86">
        <f t="shared" si="1"/>
        <v>119.296963369007</v>
      </c>
      <c r="G16" s="87">
        <v>114930</v>
      </c>
      <c r="H16" s="60"/>
    </row>
    <row r="17" s="2" customFormat="1" ht="20.25" customHeight="1" spans="1:9">
      <c r="A17" s="34">
        <v>8</v>
      </c>
      <c r="B17" s="83" t="s">
        <v>45</v>
      </c>
      <c r="C17" s="88">
        <f>SUM(C18:C24)</f>
        <v>5247000</v>
      </c>
      <c r="D17" s="88">
        <f>D18+D19+D20+D23+D24</f>
        <v>694678.876</v>
      </c>
      <c r="E17" s="86">
        <f t="shared" si="0"/>
        <v>13.2395440442157</v>
      </c>
      <c r="F17" s="86">
        <f t="shared" si="1"/>
        <v>64.1117130041003</v>
      </c>
      <c r="G17" s="87">
        <f>SUM(G18:G24)</f>
        <v>1083544.4</v>
      </c>
      <c r="H17" s="60">
        <f>SUM(H10:H16)</f>
        <v>6716093</v>
      </c>
      <c r="I17" s="60">
        <f>SUM(I10:I16)</f>
        <v>96990</v>
      </c>
    </row>
    <row r="18" s="2" customFormat="1" ht="20.25" customHeight="1" spans="1:9">
      <c r="A18" s="134" t="s">
        <v>46</v>
      </c>
      <c r="B18" s="91" t="s">
        <v>47</v>
      </c>
      <c r="C18" s="92"/>
      <c r="D18" s="92">
        <v>4.876</v>
      </c>
      <c r="E18" s="86"/>
      <c r="F18" s="86"/>
      <c r="G18" s="87">
        <v>15.4</v>
      </c>
      <c r="I18" s="60">
        <f>H17-I17</f>
        <v>6619103</v>
      </c>
    </row>
    <row r="19" s="2" customFormat="1" ht="20.25" customHeight="1" spans="1:9">
      <c r="A19" s="134" t="s">
        <v>46</v>
      </c>
      <c r="B19" s="91" t="s">
        <v>48</v>
      </c>
      <c r="C19" s="92">
        <v>5000</v>
      </c>
      <c r="D19" s="92">
        <v>4541</v>
      </c>
      <c r="E19" s="93">
        <f t="shared" si="0"/>
        <v>90.82</v>
      </c>
      <c r="F19" s="93">
        <f t="shared" si="1"/>
        <v>122.201291711518</v>
      </c>
      <c r="G19" s="87">
        <v>3716</v>
      </c>
      <c r="H19" s="60">
        <v>7763122</v>
      </c>
      <c r="I19" s="60">
        <f>H19-I18</f>
        <v>1144019</v>
      </c>
    </row>
    <row r="20" s="2" customFormat="1" ht="20.25" customHeight="1" spans="1:7">
      <c r="A20" s="134" t="s">
        <v>46</v>
      </c>
      <c r="B20" s="91" t="s">
        <v>49</v>
      </c>
      <c r="C20" s="92">
        <v>2600000</v>
      </c>
      <c r="D20" s="92">
        <v>660161</v>
      </c>
      <c r="E20" s="93">
        <f t="shared" si="0"/>
        <v>25.3908076923077</v>
      </c>
      <c r="F20" s="93">
        <f t="shared" si="1"/>
        <v>124.063128973515</v>
      </c>
      <c r="G20" s="87">
        <v>532117</v>
      </c>
    </row>
    <row r="21" s="2" customFormat="1" ht="20.25" customHeight="1" spans="1:7">
      <c r="A21" s="90"/>
      <c r="B21" s="94" t="s">
        <v>50</v>
      </c>
      <c r="C21" s="95">
        <v>1726000</v>
      </c>
      <c r="D21" s="95">
        <v>227796</v>
      </c>
      <c r="E21" s="93">
        <f t="shared" ref="E21:E22" si="2">D21/C21*100</f>
        <v>13.1979142526072</v>
      </c>
      <c r="F21" s="93">
        <f t="shared" ref="F21:F22" si="3">D21/G21*100</f>
        <v>155.895456505225</v>
      </c>
      <c r="G21" s="87">
        <v>146121</v>
      </c>
    </row>
    <row r="22" s="2" customFormat="1" ht="20.25" customHeight="1" spans="1:7">
      <c r="A22" s="90"/>
      <c r="B22" s="94" t="s">
        <v>51</v>
      </c>
      <c r="C22" s="95">
        <v>874000</v>
      </c>
      <c r="D22" s="95">
        <v>432365</v>
      </c>
      <c r="E22" s="93">
        <f t="shared" si="2"/>
        <v>49.4696796338673</v>
      </c>
      <c r="F22" s="93">
        <f t="shared" si="3"/>
        <v>112.012818785687</v>
      </c>
      <c r="G22" s="87">
        <v>385996</v>
      </c>
    </row>
    <row r="23" s="2" customFormat="1" ht="20.25" customHeight="1" spans="1:7">
      <c r="A23" s="134" t="s">
        <v>46</v>
      </c>
      <c r="B23" s="91" t="s">
        <v>52</v>
      </c>
      <c r="C23" s="92">
        <v>42000</v>
      </c>
      <c r="D23" s="92">
        <v>29794</v>
      </c>
      <c r="E23" s="93">
        <f t="shared" si="0"/>
        <v>70.9380952380952</v>
      </c>
      <c r="F23" s="93">
        <f t="shared" si="1"/>
        <v>193.542938807328</v>
      </c>
      <c r="G23" s="87">
        <v>15394</v>
      </c>
    </row>
    <row r="24" s="2" customFormat="1" ht="20.25" customHeight="1" spans="1:7">
      <c r="A24" s="134" t="s">
        <v>46</v>
      </c>
      <c r="B24" s="91" t="s">
        <v>53</v>
      </c>
      <c r="C24" s="92"/>
      <c r="D24" s="92">
        <v>178</v>
      </c>
      <c r="E24" s="93"/>
      <c r="F24" s="93">
        <f t="shared" si="1"/>
        <v>96.2162162162162</v>
      </c>
      <c r="G24" s="87">
        <v>185</v>
      </c>
    </row>
    <row r="25" s="2" customFormat="1" ht="21" customHeight="1" spans="1:7">
      <c r="A25" s="34">
        <v>9</v>
      </c>
      <c r="B25" s="83" t="s">
        <v>54</v>
      </c>
      <c r="C25" s="88">
        <v>30000</v>
      </c>
      <c r="D25" s="88">
        <v>29693</v>
      </c>
      <c r="E25" s="86">
        <f t="shared" si="0"/>
        <v>98.9766666666667</v>
      </c>
      <c r="F25" s="86">
        <f t="shared" si="1"/>
        <v>89.7774687065369</v>
      </c>
      <c r="G25" s="87">
        <v>33074</v>
      </c>
    </row>
    <row r="26" s="2" customFormat="1" ht="46.8" spans="1:7">
      <c r="A26" s="34">
        <f>A25+1</f>
        <v>10</v>
      </c>
      <c r="B26" s="96" t="s">
        <v>55</v>
      </c>
      <c r="C26" s="88">
        <v>2000</v>
      </c>
      <c r="D26" s="88">
        <v>1003</v>
      </c>
      <c r="E26" s="86">
        <f t="shared" si="0"/>
        <v>50.15</v>
      </c>
      <c r="F26" s="86">
        <f t="shared" si="1"/>
        <v>56.7628749292586</v>
      </c>
      <c r="G26" s="87">
        <v>1767</v>
      </c>
    </row>
    <row r="27" s="2" customFormat="1" ht="21" customHeight="1" spans="1:7">
      <c r="A27" s="34">
        <v>11</v>
      </c>
      <c r="B27" s="83" t="s">
        <v>56</v>
      </c>
      <c r="C27" s="88">
        <v>112000</v>
      </c>
      <c r="D27" s="88">
        <v>61797</v>
      </c>
      <c r="E27" s="86">
        <f t="shared" si="0"/>
        <v>55.1758928571429</v>
      </c>
      <c r="F27" s="86">
        <f t="shared" si="1"/>
        <v>71.3789040842728</v>
      </c>
      <c r="G27" s="87">
        <v>86576</v>
      </c>
    </row>
    <row r="28" s="2" customFormat="1" ht="21.6" customHeight="1" spans="1:7">
      <c r="A28" s="34">
        <f>A27+1</f>
        <v>12</v>
      </c>
      <c r="B28" s="83" t="s">
        <v>57</v>
      </c>
      <c r="C28" s="88">
        <v>12000</v>
      </c>
      <c r="D28" s="88">
        <v>7266</v>
      </c>
      <c r="E28" s="86">
        <f t="shared" si="0"/>
        <v>60.55</v>
      </c>
      <c r="F28" s="86">
        <f t="shared" si="1"/>
        <v>120.317933432688</v>
      </c>
      <c r="G28" s="87">
        <v>6039</v>
      </c>
    </row>
    <row r="29" s="2" customFormat="1" ht="21.6" customHeight="1" spans="1:7">
      <c r="A29" s="34">
        <f>A28+1</f>
        <v>13</v>
      </c>
      <c r="B29" s="83" t="s">
        <v>58</v>
      </c>
      <c r="C29" s="88">
        <v>205000</v>
      </c>
      <c r="D29" s="88">
        <v>139423</v>
      </c>
      <c r="E29" s="86">
        <f t="shared" si="0"/>
        <v>68.0112195121951</v>
      </c>
      <c r="F29" s="86">
        <f t="shared" si="1"/>
        <v>89.4321928440391</v>
      </c>
      <c r="G29" s="87">
        <v>155898</v>
      </c>
    </row>
    <row r="30" s="2" customFormat="1" ht="21.6" customHeight="1" spans="1:7">
      <c r="A30" s="29" t="s">
        <v>18</v>
      </c>
      <c r="B30" s="80" t="s">
        <v>15</v>
      </c>
      <c r="C30" s="97"/>
      <c r="D30" s="98"/>
      <c r="E30" s="97"/>
      <c r="F30" s="97"/>
      <c r="G30" s="87"/>
    </row>
    <row r="31" s="2" customFormat="1" ht="21.6" customHeight="1" spans="1:7">
      <c r="A31" s="29" t="s">
        <v>59</v>
      </c>
      <c r="B31" s="80" t="s">
        <v>60</v>
      </c>
      <c r="C31" s="99">
        <f>SUM(C32:C37)</f>
        <v>5000000</v>
      </c>
      <c r="D31" s="99">
        <f>SUM(D32:D37)</f>
        <v>7123048.6</v>
      </c>
      <c r="E31" s="82">
        <f t="shared" ref="E31" si="4">D31/C31*100</f>
        <v>142.460972</v>
      </c>
      <c r="F31" s="82">
        <f t="shared" ref="F31" si="5">D31/G31*100</f>
        <v>182.955909827265</v>
      </c>
      <c r="G31" s="87">
        <f>SUM(G32:G37)</f>
        <v>3893314.3</v>
      </c>
    </row>
    <row r="32" s="2" customFormat="1" ht="20.25" customHeight="1" spans="1:7">
      <c r="A32" s="34">
        <v>1</v>
      </c>
      <c r="B32" s="83" t="s">
        <v>61</v>
      </c>
      <c r="C32" s="88">
        <v>4635000</v>
      </c>
      <c r="D32" s="88">
        <v>6683059</v>
      </c>
      <c r="E32" s="86">
        <f t="shared" ref="E32:E41" si="6">D32/C32*100</f>
        <v>144.186817691478</v>
      </c>
      <c r="F32" s="86">
        <f t="shared" ref="F32:F41" si="7">D32/G32*100</f>
        <v>189.47035522472</v>
      </c>
      <c r="G32" s="87">
        <v>3527232</v>
      </c>
    </row>
    <row r="33" s="2" customFormat="1" ht="20.25" customHeight="1" spans="1:7">
      <c r="A33" s="34">
        <f>A32+1</f>
        <v>2</v>
      </c>
      <c r="B33" s="83" t="s">
        <v>62</v>
      </c>
      <c r="C33" s="88">
        <v>100000</v>
      </c>
      <c r="D33" s="88">
        <v>146826</v>
      </c>
      <c r="E33" s="86">
        <f t="shared" si="6"/>
        <v>146.826</v>
      </c>
      <c r="F33" s="86">
        <f t="shared" si="7"/>
        <v>95.8600742979885</v>
      </c>
      <c r="G33" s="87">
        <v>153167</v>
      </c>
    </row>
    <row r="34" s="2" customFormat="1" ht="20.25" customHeight="1" spans="1:7">
      <c r="A34" s="34">
        <f>A33+1</f>
        <v>3</v>
      </c>
      <c r="B34" s="83" t="s">
        <v>63</v>
      </c>
      <c r="C34" s="88">
        <v>210000</v>
      </c>
      <c r="D34" s="88">
        <v>239714</v>
      </c>
      <c r="E34" s="86">
        <f t="shared" si="6"/>
        <v>114.149523809524</v>
      </c>
      <c r="F34" s="86">
        <f t="shared" si="7"/>
        <v>144.934248314641</v>
      </c>
      <c r="G34" s="87">
        <v>165395</v>
      </c>
    </row>
    <row r="35" s="2" customFormat="1" ht="20.25" customHeight="1" spans="1:7">
      <c r="A35" s="34">
        <f>A34+1</f>
        <v>4</v>
      </c>
      <c r="B35" s="83" t="s">
        <v>64</v>
      </c>
      <c r="C35" s="88"/>
      <c r="D35" s="88">
        <v>4.6</v>
      </c>
      <c r="E35" s="86"/>
      <c r="F35" s="86">
        <f t="shared" si="7"/>
        <v>102.222222222222</v>
      </c>
      <c r="G35" s="87">
        <v>4.5</v>
      </c>
    </row>
    <row r="36" s="2" customFormat="1" ht="20.25" customHeight="1" spans="1:7">
      <c r="A36" s="34">
        <v>5</v>
      </c>
      <c r="B36" s="83" t="s">
        <v>65</v>
      </c>
      <c r="C36" s="88">
        <v>55000</v>
      </c>
      <c r="D36" s="88">
        <v>50459</v>
      </c>
      <c r="E36" s="86">
        <f t="shared" si="6"/>
        <v>91.7436363636364</v>
      </c>
      <c r="F36" s="86">
        <f t="shared" si="7"/>
        <v>107.912915160718</v>
      </c>
      <c r="G36" s="87">
        <v>46759</v>
      </c>
    </row>
    <row r="37" s="2" customFormat="1" ht="20.25" customHeight="1" spans="1:7">
      <c r="A37" s="34">
        <v>6</v>
      </c>
      <c r="B37" s="35" t="s">
        <v>66</v>
      </c>
      <c r="C37" s="88"/>
      <c r="D37" s="88">
        <f>661+2325</f>
        <v>2986</v>
      </c>
      <c r="E37" s="86"/>
      <c r="F37" s="86">
        <f t="shared" si="7"/>
        <v>394.556025369979</v>
      </c>
      <c r="G37" s="87">
        <v>756.8</v>
      </c>
    </row>
    <row r="38" s="2" customFormat="1" ht="21.6" customHeight="1" spans="1:7">
      <c r="A38" s="29" t="s">
        <v>67</v>
      </c>
      <c r="B38" s="100" t="s">
        <v>17</v>
      </c>
      <c r="C38" s="88"/>
      <c r="D38" s="88"/>
      <c r="E38" s="86"/>
      <c r="F38" s="86"/>
      <c r="G38" s="87"/>
    </row>
    <row r="39" s="2" customFormat="1" ht="21" customHeight="1" spans="1:7">
      <c r="A39" s="48" t="s">
        <v>20</v>
      </c>
      <c r="B39" s="101" t="s">
        <v>68</v>
      </c>
      <c r="C39" s="102">
        <f>SUM(C40:C41)</f>
        <v>11246015</v>
      </c>
      <c r="D39" s="102">
        <f>SUM(D40:D41)</f>
        <v>7763122</v>
      </c>
      <c r="E39" s="82">
        <f t="shared" si="6"/>
        <v>69.0299808421027</v>
      </c>
      <c r="F39" s="82">
        <f t="shared" si="7"/>
        <v>123.443103688987</v>
      </c>
      <c r="G39" s="87">
        <f>SUM(G40:G41)</f>
        <v>6288826</v>
      </c>
    </row>
    <row r="40" s="2" customFormat="1" ht="20.25" customHeight="1" spans="1:7">
      <c r="A40" s="51">
        <v>1</v>
      </c>
      <c r="B40" s="103" t="s">
        <v>69</v>
      </c>
      <c r="C40" s="88">
        <v>7930155</v>
      </c>
      <c r="D40" s="88">
        <v>6619103</v>
      </c>
      <c r="E40" s="86">
        <f t="shared" si="6"/>
        <v>83.467511038561</v>
      </c>
      <c r="F40" s="86">
        <f t="shared" si="7"/>
        <v>125.761186282497</v>
      </c>
      <c r="G40" s="87">
        <v>5263232</v>
      </c>
    </row>
    <row r="41" s="2" customFormat="1" ht="20.25" customHeight="1" spans="1:7">
      <c r="A41" s="104">
        <v>2</v>
      </c>
      <c r="B41" s="105" t="s">
        <v>70</v>
      </c>
      <c r="C41" s="106">
        <v>3315860</v>
      </c>
      <c r="D41" s="106">
        <v>1144019</v>
      </c>
      <c r="E41" s="107">
        <f t="shared" si="6"/>
        <v>34.5014264775956</v>
      </c>
      <c r="F41" s="107">
        <f t="shared" si="7"/>
        <v>111.546966928434</v>
      </c>
      <c r="G41" s="87">
        <v>1025594</v>
      </c>
    </row>
    <row r="42" ht="15.95" customHeight="1" spans="1:7">
      <c r="A42" s="108"/>
      <c r="B42" s="108"/>
      <c r="C42" s="108"/>
      <c r="D42" s="108"/>
      <c r="E42" s="108"/>
      <c r="F42" s="108"/>
      <c r="G42" s="87"/>
    </row>
    <row r="43" ht="22.5" customHeight="1" spans="1:6">
      <c r="A43" s="2"/>
      <c r="B43" s="15"/>
      <c r="C43" s="2"/>
      <c r="D43" s="2"/>
      <c r="E43" s="2"/>
      <c r="F43" s="2"/>
    </row>
    <row r="44" ht="18" spans="1:6">
      <c r="A44" s="2"/>
      <c r="B44" s="15"/>
      <c r="C44" s="2"/>
      <c r="D44" s="2"/>
      <c r="E44" s="2"/>
      <c r="F44" s="2"/>
    </row>
    <row r="45" ht="18" spans="1:6">
      <c r="A45" s="109"/>
      <c r="B45" s="15"/>
      <c r="C45" s="2"/>
      <c r="D45" s="2"/>
      <c r="E45" s="2"/>
      <c r="F45" s="2"/>
    </row>
    <row r="46" ht="18" spans="1:6">
      <c r="A46" s="109"/>
      <c r="B46" s="15"/>
      <c r="C46" s="2"/>
      <c r="D46" s="2"/>
      <c r="E46" s="2"/>
      <c r="F46" s="2"/>
    </row>
  </sheetData>
  <mergeCells count="9">
    <mergeCell ref="D1:F1"/>
    <mergeCell ref="A4:F4"/>
    <mergeCell ref="A5:C5"/>
    <mergeCell ref="E6:F6"/>
    <mergeCell ref="A42:F42"/>
    <mergeCell ref="A6:A7"/>
    <mergeCell ref="B6:B7"/>
    <mergeCell ref="C6:C7"/>
    <mergeCell ref="D6:D7"/>
  </mergeCells>
  <pageMargins left="0.459722222222222" right="0.369444444444444" top="0.669444444444445" bottom="0.55" header="0.3" footer="0.3"/>
  <pageSetup paperSize="9" scale="9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8"/>
  <sheetViews>
    <sheetView workbookViewId="0">
      <selection activeCell="E1" sqref="E1:F1"/>
    </sheetView>
  </sheetViews>
  <sheetFormatPr defaultColWidth="12.8518518518519" defaultRowHeight="15.6"/>
  <cols>
    <col min="1" max="1" width="5.42592592592593" style="6" customWidth="1"/>
    <col min="2" max="2" width="45.712962962963" style="6" customWidth="1"/>
    <col min="3" max="3" width="13.712962962963" style="6" customWidth="1"/>
    <col min="4" max="4" width="13.287037037037" style="6" customWidth="1"/>
    <col min="5" max="5" width="10" style="7" customWidth="1"/>
    <col min="6" max="6" width="10.4259259259259" style="7" customWidth="1"/>
    <col min="7" max="7" width="13" style="6" hidden="1" customWidth="1"/>
    <col min="8" max="8" width="12.8518518518519" style="6" hidden="1" customWidth="1"/>
    <col min="9" max="9" width="13.5740740740741" style="6" customWidth="1"/>
    <col min="10" max="16384" width="12.8518518518519" style="6"/>
  </cols>
  <sheetData>
    <row r="1" ht="17.4" spans="1:6">
      <c r="A1" s="8" t="s">
        <v>0</v>
      </c>
      <c r="B1" s="9"/>
      <c r="C1" s="7"/>
      <c r="D1" s="10"/>
      <c r="E1" s="11" t="s">
        <v>71</v>
      </c>
      <c r="F1" s="11"/>
    </row>
    <row r="2" ht="12" customHeight="1" spans="1:6">
      <c r="A2" s="12"/>
      <c r="B2" s="9"/>
      <c r="C2" s="7"/>
      <c r="D2" s="10"/>
      <c r="E2" s="11"/>
      <c r="F2" s="11"/>
    </row>
    <row r="3" ht="17.4" spans="1:6">
      <c r="A3" s="13" t="s">
        <v>72</v>
      </c>
      <c r="B3" s="13"/>
      <c r="C3" s="13"/>
      <c r="D3" s="13"/>
      <c r="E3" s="13"/>
      <c r="F3" s="13"/>
    </row>
    <row r="4" ht="11.25" customHeight="1" spans="1:6">
      <c r="A4" s="14"/>
      <c r="B4" s="14"/>
      <c r="C4" s="14"/>
      <c r="D4" s="14"/>
      <c r="E4" s="14"/>
      <c r="F4" s="14"/>
    </row>
    <row r="5" ht="18" spans="1:6">
      <c r="A5" s="15"/>
      <c r="B5" s="15"/>
      <c r="C5" s="2"/>
      <c r="D5" s="16" t="s">
        <v>3</v>
      </c>
      <c r="E5" s="16"/>
      <c r="F5" s="16"/>
    </row>
    <row r="6" s="1" customFormat="1" ht="39.75" customHeight="1" spans="1:6">
      <c r="A6" s="17" t="s">
        <v>4</v>
      </c>
      <c r="B6" s="18" t="s">
        <v>5</v>
      </c>
      <c r="C6" s="19" t="s">
        <v>6</v>
      </c>
      <c r="D6" s="19" t="s">
        <v>35</v>
      </c>
      <c r="E6" s="20" t="s">
        <v>8</v>
      </c>
      <c r="F6" s="21"/>
    </row>
    <row r="7" s="1" customFormat="1" ht="54" customHeight="1" spans="1:7">
      <c r="A7" s="17"/>
      <c r="B7" s="17"/>
      <c r="C7" s="22"/>
      <c r="D7" s="22"/>
      <c r="E7" s="23" t="s">
        <v>6</v>
      </c>
      <c r="F7" s="24" t="s">
        <v>9</v>
      </c>
      <c r="G7" s="1" t="s">
        <v>73</v>
      </c>
    </row>
    <row r="8" s="2" customFormat="1" ht="24.75" customHeight="1" spans="1:7">
      <c r="A8" s="25"/>
      <c r="B8" s="26" t="s">
        <v>21</v>
      </c>
      <c r="C8" s="27">
        <f>C9+C29</f>
        <v>13197513.852</v>
      </c>
      <c r="D8" s="27">
        <f>D9+D29</f>
        <v>8118586</v>
      </c>
      <c r="E8" s="28">
        <f t="shared" ref="E8:E11" si="0">D8/C8*100</f>
        <v>61.5160256018195</v>
      </c>
      <c r="F8" s="28">
        <f t="shared" ref="F8:F11" si="1">D8/G8*100</f>
        <v>95.4569397759334</v>
      </c>
      <c r="G8" s="27">
        <f>G9+G29</f>
        <v>8504972</v>
      </c>
    </row>
    <row r="9" s="2" customFormat="1" ht="22.5" customHeight="1" spans="1:7">
      <c r="A9" s="29" t="s">
        <v>10</v>
      </c>
      <c r="B9" s="30" t="s">
        <v>74</v>
      </c>
      <c r="C9" s="31">
        <f>C10+C14+C26+C27+C28</f>
        <v>11675922.852</v>
      </c>
      <c r="D9" s="31">
        <f>D10+D14+D26+D27+D28</f>
        <v>7255765</v>
      </c>
      <c r="E9" s="32">
        <f t="shared" si="0"/>
        <v>62.1429679860992</v>
      </c>
      <c r="F9" s="32">
        <f t="shared" si="1"/>
        <v>95.9876894076647</v>
      </c>
      <c r="G9" s="31">
        <f>G10+G14+G26+G27+G28</f>
        <v>7559057.88</v>
      </c>
    </row>
    <row r="10" s="2" customFormat="1" ht="21.75" customHeight="1" spans="1:9">
      <c r="A10" s="29" t="s">
        <v>12</v>
      </c>
      <c r="B10" s="30" t="s">
        <v>75</v>
      </c>
      <c r="C10" s="31">
        <f>SUM(C11:C13)</f>
        <v>3408630</v>
      </c>
      <c r="D10" s="31">
        <f>SUM(D11:D13)</f>
        <v>1452972</v>
      </c>
      <c r="E10" s="32">
        <f t="shared" si="0"/>
        <v>42.6262750723898</v>
      </c>
      <c r="F10" s="32">
        <f t="shared" si="1"/>
        <v>93.9630335964737</v>
      </c>
      <c r="G10" s="31">
        <f>SUM(G11:G13)</f>
        <v>1546323</v>
      </c>
      <c r="H10" s="33"/>
      <c r="I10" s="60"/>
    </row>
    <row r="11" s="2" customFormat="1" ht="21.75" customHeight="1" spans="1:7">
      <c r="A11" s="34">
        <v>1</v>
      </c>
      <c r="B11" s="35" t="s">
        <v>76</v>
      </c>
      <c r="C11" s="36">
        <f>4238630-850000</f>
        <v>3388630</v>
      </c>
      <c r="D11" s="36">
        <v>1432472</v>
      </c>
      <c r="E11" s="37">
        <f t="shared" si="0"/>
        <v>42.272894945745</v>
      </c>
      <c r="F11" s="37">
        <f t="shared" si="1"/>
        <v>94.0789214437144</v>
      </c>
      <c r="G11" s="36">
        <v>1522628</v>
      </c>
    </row>
    <row r="12" s="3" customFormat="1" ht="73.5" customHeight="1" spans="1:7">
      <c r="A12" s="34">
        <v>2</v>
      </c>
      <c r="B12" s="38" t="s">
        <v>77</v>
      </c>
      <c r="C12" s="39"/>
      <c r="D12" s="39"/>
      <c r="E12" s="40"/>
      <c r="F12" s="40"/>
      <c r="G12" s="3">
        <v>1195</v>
      </c>
    </row>
    <row r="13" s="2" customFormat="1" ht="20.25" customHeight="1" spans="1:7">
      <c r="A13" s="34">
        <v>3</v>
      </c>
      <c r="B13" s="41" t="s">
        <v>78</v>
      </c>
      <c r="C13" s="36">
        <v>20000</v>
      </c>
      <c r="D13" s="36">
        <v>20500</v>
      </c>
      <c r="E13" s="37">
        <f>D13/C13*100</f>
        <v>102.5</v>
      </c>
      <c r="F13" s="37">
        <f>D13/G13*100</f>
        <v>91.1111111111111</v>
      </c>
      <c r="G13" s="36">
        <v>22500</v>
      </c>
    </row>
    <row r="14" s="2" customFormat="1" ht="20.25" customHeight="1" spans="1:9">
      <c r="A14" s="29" t="s">
        <v>18</v>
      </c>
      <c r="B14" s="30" t="s">
        <v>24</v>
      </c>
      <c r="C14" s="31">
        <v>8018320.852</v>
      </c>
      <c r="D14" s="31">
        <f>6101924-D32</f>
        <v>5801257</v>
      </c>
      <c r="E14" s="42">
        <f t="shared" ref="E14:E32" si="2">D14/C14*100</f>
        <v>72.3500232414995</v>
      </c>
      <c r="F14" s="42">
        <f t="shared" ref="F14:F32" si="3">D14/G14*100</f>
        <v>96.5061869652957</v>
      </c>
      <c r="G14" s="43">
        <v>6011279.88</v>
      </c>
      <c r="H14" s="33"/>
      <c r="I14" s="61"/>
    </row>
    <row r="15" s="2" customFormat="1" ht="20.25" customHeight="1" spans="1:6">
      <c r="A15" s="29"/>
      <c r="B15" s="44" t="s">
        <v>79</v>
      </c>
      <c r="C15" s="39"/>
      <c r="D15" s="39"/>
      <c r="E15" s="37"/>
      <c r="F15" s="37"/>
    </row>
    <row r="16" s="2" customFormat="1" ht="20.25" customHeight="1" spans="1:7">
      <c r="A16" s="34">
        <v>1</v>
      </c>
      <c r="B16" s="44" t="s">
        <v>80</v>
      </c>
      <c r="C16" s="36">
        <v>3182891.795</v>
      </c>
      <c r="D16" s="45">
        <f>2077887-35000</f>
        <v>2042887</v>
      </c>
      <c r="E16" s="37">
        <f t="shared" si="2"/>
        <v>64.1833631670787</v>
      </c>
      <c r="F16" s="37">
        <f t="shared" si="3"/>
        <v>99.996671488114</v>
      </c>
      <c r="G16" s="36">
        <v>2042955</v>
      </c>
    </row>
    <row r="17" s="2" customFormat="1" ht="20.25" customHeight="1" spans="1:7">
      <c r="A17" s="34">
        <f>A16+1</f>
        <v>2</v>
      </c>
      <c r="B17" s="44" t="s">
        <v>81</v>
      </c>
      <c r="C17" s="36">
        <v>33110</v>
      </c>
      <c r="D17" s="45">
        <v>8770</v>
      </c>
      <c r="E17" s="37">
        <f t="shared" si="2"/>
        <v>26.4874660223497</v>
      </c>
      <c r="F17" s="37">
        <f t="shared" si="3"/>
        <v>57.5459317585302</v>
      </c>
      <c r="G17" s="36">
        <v>15240</v>
      </c>
    </row>
    <row r="18" s="2" customFormat="1" ht="20.25" customHeight="1" spans="1:7">
      <c r="A18" s="34">
        <f t="shared" ref="A18:A25" si="4">A17+1</f>
        <v>3</v>
      </c>
      <c r="B18" s="44" t="s">
        <v>82</v>
      </c>
      <c r="C18" s="36">
        <v>774990</v>
      </c>
      <c r="D18" s="36">
        <f>607583-50000</f>
        <v>557583</v>
      </c>
      <c r="E18" s="37">
        <f t="shared" si="2"/>
        <v>71.9471218983471</v>
      </c>
      <c r="F18" s="37">
        <f t="shared" si="3"/>
        <v>80.750030774578</v>
      </c>
      <c r="G18" s="46">
        <v>690505</v>
      </c>
    </row>
    <row r="19" s="2" customFormat="1" ht="20.25" customHeight="1" spans="1:7">
      <c r="A19" s="34">
        <f t="shared" si="4"/>
        <v>4</v>
      </c>
      <c r="B19" s="44" t="s">
        <v>83</v>
      </c>
      <c r="C19" s="36">
        <f>144725.7-C21</f>
        <v>122296.7</v>
      </c>
      <c r="D19" s="36">
        <v>70054</v>
      </c>
      <c r="E19" s="37">
        <f t="shared" si="2"/>
        <v>57.2820035209454</v>
      </c>
      <c r="F19" s="37">
        <f t="shared" si="3"/>
        <v>102.121022172335</v>
      </c>
      <c r="G19" s="46">
        <v>68599</v>
      </c>
    </row>
    <row r="20" s="2" customFormat="1" ht="20.25" customHeight="1" spans="1:7">
      <c r="A20" s="34">
        <f t="shared" si="4"/>
        <v>5</v>
      </c>
      <c r="B20" s="44" t="s">
        <v>84</v>
      </c>
      <c r="C20" s="36">
        <v>36406</v>
      </c>
      <c r="D20" s="36">
        <v>26283</v>
      </c>
      <c r="E20" s="37">
        <f t="shared" si="2"/>
        <v>72.1941438224469</v>
      </c>
      <c r="F20" s="37">
        <f t="shared" si="3"/>
        <v>110.187397811596</v>
      </c>
      <c r="G20" s="46">
        <v>23853</v>
      </c>
    </row>
    <row r="21" s="2" customFormat="1" ht="20.25" customHeight="1" spans="1:7">
      <c r="A21" s="34">
        <f t="shared" si="4"/>
        <v>6</v>
      </c>
      <c r="B21" s="44" t="s">
        <v>85</v>
      </c>
      <c r="C21" s="36">
        <v>22429</v>
      </c>
      <c r="D21" s="36">
        <v>16911</v>
      </c>
      <c r="E21" s="37">
        <f t="shared" si="2"/>
        <v>75.3979223326943</v>
      </c>
      <c r="F21" s="37">
        <f t="shared" si="3"/>
        <v>94.3062681240241</v>
      </c>
      <c r="G21" s="46">
        <v>17932</v>
      </c>
    </row>
    <row r="22" s="2" customFormat="1" ht="20.25" customHeight="1" spans="1:7">
      <c r="A22" s="34">
        <f t="shared" si="4"/>
        <v>7</v>
      </c>
      <c r="B22" s="44" t="s">
        <v>86</v>
      </c>
      <c r="C22" s="36">
        <v>127270</v>
      </c>
      <c r="D22" s="36">
        <v>76573</v>
      </c>
      <c r="E22" s="37">
        <f t="shared" si="2"/>
        <v>60.1657892669129</v>
      </c>
      <c r="F22" s="37">
        <f t="shared" si="3"/>
        <v>118.592801387684</v>
      </c>
      <c r="G22" s="46">
        <v>64568</v>
      </c>
    </row>
    <row r="23" s="2" customFormat="1" ht="20.25" customHeight="1" spans="1:7">
      <c r="A23" s="34">
        <f t="shared" si="4"/>
        <v>8</v>
      </c>
      <c r="B23" s="44" t="s">
        <v>87</v>
      </c>
      <c r="C23" s="36">
        <v>1339472</v>
      </c>
      <c r="D23" s="36">
        <f>1124302-150000</f>
        <v>974302</v>
      </c>
      <c r="E23" s="37">
        <f t="shared" si="2"/>
        <v>72.7377653284279</v>
      </c>
      <c r="F23" s="37">
        <f t="shared" si="3"/>
        <v>121.300274521766</v>
      </c>
      <c r="G23" s="47">
        <v>803215</v>
      </c>
    </row>
    <row r="24" s="2" customFormat="1" ht="33.75" customHeight="1" spans="1:7">
      <c r="A24" s="34">
        <f t="shared" si="4"/>
        <v>9</v>
      </c>
      <c r="B24" s="41" t="s">
        <v>88</v>
      </c>
      <c r="C24" s="36">
        <v>1558975.627</v>
      </c>
      <c r="D24" s="36">
        <v>1253155</v>
      </c>
      <c r="E24" s="37">
        <f t="shared" si="2"/>
        <v>80.3832323159212</v>
      </c>
      <c r="F24" s="37">
        <f t="shared" si="3"/>
        <v>85.6744472869924</v>
      </c>
      <c r="G24" s="46">
        <v>1462694</v>
      </c>
    </row>
    <row r="25" s="2" customFormat="1" ht="19.5" customHeight="1" spans="1:7">
      <c r="A25" s="34">
        <f t="shared" si="4"/>
        <v>10</v>
      </c>
      <c r="B25" s="44" t="s">
        <v>89</v>
      </c>
      <c r="C25" s="36">
        <v>521354</v>
      </c>
      <c r="D25" s="36">
        <f>516416-30000</f>
        <v>486416</v>
      </c>
      <c r="E25" s="37">
        <f t="shared" si="2"/>
        <v>93.2986032523007</v>
      </c>
      <c r="F25" s="37">
        <f t="shared" si="3"/>
        <v>102.000117933757</v>
      </c>
      <c r="G25" s="46">
        <v>476877.88</v>
      </c>
    </row>
    <row r="26" s="2" customFormat="1" ht="39" customHeight="1" spans="1:7">
      <c r="A26" s="48" t="s">
        <v>59</v>
      </c>
      <c r="B26" s="49" t="s">
        <v>25</v>
      </c>
      <c r="C26" s="43">
        <v>2200</v>
      </c>
      <c r="D26" s="43">
        <v>396</v>
      </c>
      <c r="E26" s="42">
        <f t="shared" si="2"/>
        <v>18</v>
      </c>
      <c r="F26" s="42">
        <f t="shared" si="3"/>
        <v>125.714285714286</v>
      </c>
      <c r="G26" s="2">
        <v>315</v>
      </c>
    </row>
    <row r="27" s="2" customFormat="1" ht="23.25" customHeight="1" spans="1:7">
      <c r="A27" s="29" t="s">
        <v>67</v>
      </c>
      <c r="B27" s="30" t="s">
        <v>26</v>
      </c>
      <c r="C27" s="43">
        <v>1140</v>
      </c>
      <c r="D27" s="43">
        <v>1140</v>
      </c>
      <c r="E27" s="42">
        <f t="shared" si="2"/>
        <v>100</v>
      </c>
      <c r="F27" s="42">
        <f t="shared" si="3"/>
        <v>100</v>
      </c>
      <c r="G27" s="43">
        <v>1140</v>
      </c>
    </row>
    <row r="28" s="2" customFormat="1" ht="23.25" customHeight="1" spans="1:6">
      <c r="A28" s="29" t="s">
        <v>90</v>
      </c>
      <c r="B28" s="30" t="s">
        <v>27</v>
      </c>
      <c r="C28" s="43">
        <v>245632</v>
      </c>
      <c r="D28" s="43"/>
      <c r="E28" s="37"/>
      <c r="F28" s="37"/>
    </row>
    <row r="29" s="2" customFormat="1" ht="36" customHeight="1" spans="1:7">
      <c r="A29" s="29" t="s">
        <v>20</v>
      </c>
      <c r="B29" s="50" t="s">
        <v>91</v>
      </c>
      <c r="C29" s="43">
        <f>SUM(C30:C32)</f>
        <v>1521591</v>
      </c>
      <c r="D29" s="43">
        <f>SUM(D30:D32)</f>
        <v>862821</v>
      </c>
      <c r="E29" s="42">
        <f t="shared" si="2"/>
        <v>56.7051855590629</v>
      </c>
      <c r="F29" s="42">
        <f t="shared" si="3"/>
        <v>91.2155746232015</v>
      </c>
      <c r="G29" s="43">
        <f>SUM(G30:G32)</f>
        <v>945914.12</v>
      </c>
    </row>
    <row r="30" s="4" customFormat="1" ht="22.5" customHeight="1" spans="1:7">
      <c r="A30" s="51">
        <v>1</v>
      </c>
      <c r="B30" s="44" t="s">
        <v>92</v>
      </c>
      <c r="C30" s="52"/>
      <c r="D30" s="53"/>
      <c r="E30" s="37"/>
      <c r="F30" s="37"/>
      <c r="G30" s="46"/>
    </row>
    <row r="31" s="5" customFormat="1" ht="23.25" customHeight="1" spans="1:7">
      <c r="A31" s="51">
        <v>2</v>
      </c>
      <c r="B31" s="41" t="s">
        <v>93</v>
      </c>
      <c r="C31" s="36">
        <v>997146</v>
      </c>
      <c r="D31" s="36">
        <v>562154</v>
      </c>
      <c r="E31" s="37">
        <f t="shared" si="2"/>
        <v>56.3762979543618</v>
      </c>
      <c r="F31" s="37">
        <f>D31/G31*100</f>
        <v>66.0498998360954</v>
      </c>
      <c r="G31" s="46">
        <v>851105</v>
      </c>
    </row>
    <row r="32" s="4" customFormat="1" ht="38.25" customHeight="1" spans="1:7">
      <c r="A32" s="54">
        <v>3</v>
      </c>
      <c r="B32" s="55" t="s">
        <v>94</v>
      </c>
      <c r="C32" s="56">
        <v>524445</v>
      </c>
      <c r="D32" s="56">
        <v>300667</v>
      </c>
      <c r="E32" s="57">
        <f t="shared" si="2"/>
        <v>57.3305113024245</v>
      </c>
      <c r="F32" s="57">
        <f t="shared" si="3"/>
        <v>317.128774109495</v>
      </c>
      <c r="G32" s="58">
        <v>94809.12</v>
      </c>
    </row>
    <row r="33" ht="18" spans="1:6">
      <c r="A33" s="3"/>
      <c r="B33" s="3"/>
      <c r="C33" s="2"/>
      <c r="D33" s="2"/>
      <c r="E33" s="59"/>
      <c r="F33" s="59"/>
    </row>
    <row r="34" ht="18.75" customHeight="1" spans="1:4">
      <c r="A34" s="3"/>
      <c r="B34" s="3"/>
      <c r="C34" s="2"/>
      <c r="D34" s="2"/>
    </row>
    <row r="35" ht="18" spans="1:4">
      <c r="A35" s="2"/>
      <c r="B35" s="2"/>
      <c r="C35" s="2"/>
      <c r="D35" s="60"/>
    </row>
    <row r="36" ht="18" spans="1:4">
      <c r="A36" s="2"/>
      <c r="B36" s="2"/>
      <c r="C36" s="2"/>
      <c r="D36" s="2"/>
    </row>
    <row r="37" ht="18" spans="1:4">
      <c r="A37" s="2"/>
      <c r="B37" s="2"/>
      <c r="C37" s="2"/>
      <c r="D37" s="2"/>
    </row>
    <row r="38" ht="18" spans="1:4">
      <c r="A38" s="2"/>
      <c r="B38" s="2"/>
      <c r="C38" s="2"/>
      <c r="D38" s="2"/>
    </row>
  </sheetData>
  <mergeCells count="9">
    <mergeCell ref="E1:F1"/>
    <mergeCell ref="A3:F3"/>
    <mergeCell ref="A4:F4"/>
    <mergeCell ref="D5:F5"/>
    <mergeCell ref="E6:F6"/>
    <mergeCell ref="A6:A7"/>
    <mergeCell ref="B6:B7"/>
    <mergeCell ref="C6:C7"/>
    <mergeCell ref="D6:D7"/>
  </mergeCells>
  <pageMargins left="0.469444444444444" right="0.369444444444444" top="0.569444444444444" bottom="0.379861111111111" header="0.3" footer="0.3"/>
  <pageSetup paperSize="9" scale="95"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c t : c o n t e n t T y p e S c h e m a   c t : _ = " "   m a : _ = " "   m a : c o n t e n t T y p e N a m e = " U n k n o w n   D o c u m e n t   T y p e "   m a : c o n t e n t T y p e I D = " 0 x 0 1 0 1 0 4 "   m a : c o n t e n t T y p e V e r s i o n = " 0 "   m a : c o n t e n t T y p e D e s c r i p t i o n = " "   m a : c o n t e n t T y p e S c o p e = " "   m a : v e r s i o n I D = " 0 5 d 8 3 c e a a 0 b b d 2 e 3 b c 7 1 6 e 6 e 6 6 b d 8 5 7 a "   x m l n s : c t = " h t t p : / / s c h e m a s . m i c r o s o f t . c o m / o f f i c e / 2 0 0 6 / m e t a d a t a / c o n t e n t T y p e "   x m l n s : m a = " h t t p : / / s c h e m a s . m i c r o s o f t . c o m / o f f i c e / 2 0 0 6 / m e t a d a t a / p r o p e r t i e s / m e t a A t t r i b u t e s " >  
 < x s d : s c h e m a   t a r g e t N a m e s p a c e = " h t t p : / / s c h e m a s . m i c r o s o f t . c o m / o f f i c e / 2 0 0 6 / m e t a d a t a / p r o p e r t i e s "   m a : r o o t = " t r u e "   m a : f i e l d s I D = " b 3 d 6 9 f e 4 5 2 5 3 d 5 f f 1 4 7 b b 6 9 0 3 6 b 7 5 6 a 7 "   x m l n s : x s d = " h t t p : / / w w w . w 3 . o r g / 2 0 0 1 / X M L S c h e m a "   x m l n s : x s = " h t t p : / / w w w . w 3 . o r g / 2 0 0 1 / X M L S c h e m a "   x m l n s : p = " h t t p : / / s c h e m a s . m i c r o s o f t . c o m / o f f i c e / 2 0 0 6 / m e t a d a t a / p r o p e r t i e s " >  
 < x s d : e l e m e n t   n a m e = " p r o p e r t i e s " >  
 < x s d : c o m p l e x T y p e >  
 < x s d : s e q u e n c e >  
 < x s d : e l e m e n t   n a m e = " d o c u m e n t M a n a g e m e n t " >  
 < x s d : c o m p l e x T y p e >  
 < x s d : a l l / >  
 < / x s d : c o m p l e x T y p e >  
 < / x s d : e l e m e n t >  
 < / x s d : s e q u e n c e >  
 < / x s d : c o m p l e x T y p e >  
 < / x s d : e l e m e n t >  
 < / x s d : s c h e m a >  
 < x s d : s c h e m a   t a r g e t N a m e s p a c e = " h t t p : / / s c h e m a s . o p e n x m l f o r m a t s . o r g / p a c k a g e / 2 0 0 6 / m e t a d a t a / c o r e - p r o p e r t i e s "   e l e m e n t F o r m D e f a u l t = " q u a l i f i e d "   a t t r i b u t e F o r m D e f a u l t = " u n q u a l i f i e d "   b l o c k D e f a u l t = " # a l l "   x m l n s = " h t t p : / / s c h e m a s . o p e n x m l f o r m a t s . o r g / p a c k a g e / 2 0 0 6 / m e t a d a t a / c o r e - p r o p e r t i e s "   x m l n s : x s d = " h t t p : / / w w w . w 3 . o r g / 2 0 0 1 / X M L S c h e m a "   x m l n s : x s i = " h t t p : / / w w w . w 3 . o r g / 2 0 0 1 / X M L S c h e m a - i n s t a n c e "   x m l n s : d c = " h t t p : / / p u r l . o r g / d c / e l e m e n t s / 1 . 1 / "   x m l n s : d c t e r m s = " h t t p : / / p u r l . o r g / d c / t e r m s / "   x m l n s : o d o c = " h t t p : / / s c h e m a s . m i c r o s o f t . c o m / i n t e r n a l / o b d " >  
 < x s d : i m p o r t   n a m e s p a c e = " h t t p : / / p u r l . o r g / d c / e l e m e n t s / 1 . 1 / "   s c h e m a L o c a t i o n = " h t t p : / / d u b l i n c o r e . o r g / s c h e m a s / x m l s / q d c / 2 0 0 3 / 0 4 / 0 2 / d c . x s d " / >  
 < x s d : i m p o r t   n a m e s p a c e = " h t t p : / / p u r l . o r g / d c / t e r m s / "   s c h e m a L o c a t i o n = " h t t p : / / d u b l i n c o r e . o r g / s c h e m a s / x m l s / q d c / 2 0 0 3 / 0 4 / 0 2 / d c t e r m s . x s d " / >  
 < x s d : e l e m e n t   n a m e = " c o r e P r o p e r t i e s "   t y p e = " C T _ c o r e P r o p e r t i e s " / >  
 < x s d : c o m p l e x T y p e   n a m e = " C T _ c o r e P r o p e r t i e s " >  
 < x s d : a l l >  
 < x s d : e l e m e n t   r e f = " d c : c r e a t o r "   m i n O c c u r s = " 0 "   m a x O c c u r s = " 1 " / >  
 < x s d : e l e m e n t   r e f = " d c t e r m s : c r e a t e d "   m i n O c c u r s = " 0 "   m a x O c c u r s = " 1 " / >  
 < x s d : e l e m e n t   r e f = " d c : i d e n t i f i e r "   m i n O c c u r s = " 0 "   m a x O c c u r s = " 1 " / >  
 < x s d : e l e m e n t   n a m e = " c o n t e n t T y p e "   m i n O c c u r s = " 0 "   m a x O c c u r s = " 1 "   t y p e = " x s d : s t r i n g "   m a : i n d e x = " 0 "   m a : d i s p l a y N a m e = " C o n t e n t   T y p e "   m a : r e a d O n l y = " t r u e " / >  
 < x s d : e l e m e n t   r e f = " d c : t i t l e "   m i n O c c u r s = " 0 "   m a x O c c u r s = " 1 "   m a : i n d e x = " 3 "   m a : d i s p l a y N a m e = " T i t l e " / >  
 < x s d : e l e m e n t   r e f = " d c : s u b j e c t "   m i n O c c u r s = " 0 "   m a x O c c u r s = " 1 " / >  
 < x s d : e l e m e n t   r e f = " d c : d e s c r i p t i o n "   m i n O c c u r s = " 0 "   m a x O c c u r s = " 1 " / >  
 < x s d : e l e m e n t   n a m e = " k e y w o r d s "   m i n O c c u r s = " 0 "   m a x O c c u r s = " 1 "   t y p e = " x s d : s t r i n g " / >  
 < x s d : e l e m e n t   r e f = " d c : l a n g u a g e "   m i n O c c u r s = " 0 "   m a x O c c u r s = " 1 " / >  
 < x s d : e l e m e n t   n a m e = " c a t e g o r y "   m i n O c c u r s = " 0 "   m a x O c c u r s = " 1 "   t y p e = " x s d : s t r i n g " / >  
 < x s d : e l e m e n t   n a m e = " v e r s i o n "   m i n O c c u r s = " 0 "   m a x O c c u r s = " 1 "   t y p e = " x s d : s t r i n g " / >  
 < x s d : e l e m e n t   n a m e = " r e v i s i o n "   m i n O c c u r s = " 0 "   m a x O c c u r s = " 1 "   t y p e = " x s d : s t r i n g " >  
 < x s d : a n n o t a t i o n >  
 < x s d : d o c u m e n t a t i o n >  
                                                 T h i s   v a l u e   i n d i c a t e s   t h e   n u m b e r   o f   s a v e s   o r   r e v i s i o n s .   T h e   a p p l i c a t i o n   i s   r e s p o n s i b l e   f o r   u p d a t i n g   t h i s   v a l u e   a f t e r   e a c h   r e v i s i o n .  
                                         < / x s d : d o c u m e n t a t i o n >  
 < / x s d : a n n o t a t i o n >  
 < / x s d : e l e m e n t >  
 < x s d : e l e m e n t   n a m e = " l a s t M o d i f i e d B y "   m i n O c c u r s = " 0 "   m a x O c c u r s = " 1 "   t y p e = " x s d : s t r i n g " / >  
 < x s d : e l e m e n t   r e f = " d c t e r m s : m o d i f i e d "   m i n O c c u r s = " 0 "   m a x O c c u r s = " 1 " / >  
 < x s d : e l e m e n t   n a m e = " c o n t e n t S t a t u s "   m i n O c c u r s = " 0 "   m a x O c c u r s = " 1 "   t y p e = " x s d : s t r i n g " / >  
 < / x s d : a l l >  
 < / x s d : c o m p l e x T y p e >  
 < / x s d : s c h e m a >  
 < x s : s c h e m a   t a r g e t N a m e s p a c e = " h t t p : / / s c h e m a s . m i c r o s o f t . c o m / o f f i c e / i n f o p a t h / 2 0 0 7 / P a r t n e r C o n t r o l s "   e l e m e n t F o r m D e f a u l t = " q u a l i f i e d "   a t t r i b u t e F o r m D e f a u l t = " u n q u a l i f i e d "   x m l n s : p c = " h t t p : / / s c h e m a s . m i c r o s o f t . c o m / o f f i c e / i n f o p a t h / 2 0 0 7 / P a r t n e r C o n t r o l s "   x m l n s : x s = " h t t p : / / w w w . w 3 . o r g / 2 0 0 1 / X M L S c h e m a " >  
 < x s : e l e m e n t   n a m e = " P e r s o n " >  
 < x s : c o m p l e x T y p e >  
 < x s : s e q u e n c e >  
 < x s : e l e m e n t   r e f = " p c : D i s p l a y N a m e "   m i n O c c u r s = " 0 " > < / x s : e l e m e n t >  
 < x s : e l e m e n t   r e f = " p c : A c c o u n t I d "   m i n O c c u r s = " 0 " > < / x s : e l e m e n t >  
 < x s : e l e m e n t   r e f = " p c : A c c o u n t T y p e "   m i n O c c u r s = " 0 " > < / x s : e l e m e n t >  
 < / x s : s e q u e n c e >  
 < / x s : c o m p l e x T y p e >  
 < / x s : e l e m e n t >  
 < x s : e l e m e n t   n a m e = " D i s p l a y N a m e "   t y p e = " x s : s t r i n g " > < / x s : e l e m e n t >  
 < x s : e l e m e n t   n a m e = " A c c o u n t I d "   t y p e = " x s : s t r i n g " > < / x s : e l e m e n t >  
 < x s : e l e m e n t   n a m e = " A c c o u n t T y p e "   t y p e = " x s : s t r i n g " > < / x s : e l e m e n t >  
 < x s : e l e m e n t   n a m e = " B D C A s s o c i a t e d E n t i t y " >  
 < x s : c o m p l e x T y p e >  
 < x s : s e q u e n c e >  
 < x s : e l e m e n t   r e f = " p c : B D C E n t i t y "   m i n O c c u r s = " 0 "   m a x O c c u r s = " u n b o u n d e d " > < / x s : e l e m e n t >  
 < / x s : s e q u e n c e >  
 < x s : a t t r i b u t e   r e f = " p c : E n t i t y N a m e s p a c e " > < / x s : a t t r i b u t e >  
 < x s : a t t r i b u t e   r e f = " p c : E n t i t y N a m e " > < / x s : a t t r i b u t e >  
 < x s : a t t r i b u t e   r e f = " p c : S y s t e m I n s t a n c e N a m e " > < / x s : a t t r i b u t e >  
 < x s : a t t r i b u t e   r e f = " p c : A s s o c i a t i o n N a m e " > < / x s : a t t r i b u t e >  
 < / x s : c o m p l e x T y p e >  
 < / x s : e l e m e n t >  
 < x s : a t t r i b u t e   n a m e = " E n t i t y N a m e s p a c e "   t y p e = " x s : s t r i n g " > < / x s : a t t r i b u t e >  
 < x s : a t t r i b u t e   n a m e = " E n t i t y N a m e "   t y p e = " x s : s t r i n g " > < / x s : a t t r i b u t e >  
 < x s : a t t r i b u t e   n a m e = " S y s t e m I n s t a n c e N a m e "   t y p e = " x s : s t r i n g " > < / x s : a t t r i b u t e >  
 < x s : a t t r i b u t e   n a m e = " A s s o c i a t i o n N a m e "   t y p e = " x s : s t r i n g " > < / x s : a t t r i b u t e >  
 < x s : e l e m e n t   n a m e = " B D C E n t i t y " >  
 < x s : c o m p l e x T y p e >  
 < x s : s e q u e n c e >  
 < x s : e l e m e n t   r e f = " p c : E n t i t y D i s p l a y N a m e "   m i n O c c u r s = " 0 " > < / x s : e l e m e n t >  
 < x s : e l e m e n t   r e f = " p c : E n t i t y I n s t a n c e R e f e r e n c e "   m i n O c c u r s = " 0 " > < / x s : e l e m e n t >  
 < x s : e l e m e n t   r e f = " p c : E n t i t y I d 1 "   m i n O c c u r s = " 0 " > < / x s : e l e m e n t >  
 < x s : e l e m e n t   r e f = " p c : E n t i t y I d 2 "   m i n O c c u r s = " 0 " > < / x s : e l e m e n t >  
 < x s : e l e m e n t   r e f = " p c : E n t i t y I d 3 "   m i n O c c u r s = " 0 " > < / x s : e l e m e n t >  
 < x s : e l e m e n t   r e f = " p c : E n t i t y I d 4 "   m i n O c c u r s = " 0 " > < / x s : e l e m e n t >  
 < x s : e l e m e n t   r e f = " p c : E n t i t y I d 5 "   m i n O c c u r s = " 0 " > < / x s : e l e m e n t >  
 < / x s : s e q u e n c e >  
 < / x s : c o m p l e x T y p e >  
 < / x s : e l e m e n t >  
 < x s : e l e m e n t   n a m e = " E n t i t y D i s p l a y N a m e "   t y p e = " x s : s t r i n g " > < / x s : e l e m e n t >  
 < x s : e l e m e n t   n a m e = " E n t i t y I n s t a n c e R e f e r e n c e "   t y p e = " x s : s t r i n g " > < / x s : e l e m e n t >  
 < x s : e l e m e n t   n a m e = " E n t i t y I d 1 "   t y p e = " x s : s t r i n g " > < / x s : e l e m e n t >  
 < x s : e l e m e n t   n a m e = " E n t i t y I d 2 "   t y p e = " x s : s t r i n g " > < / x s : e l e m e n t >  
 < x s : e l e m e n t   n a m e = " E n t i t y I d 3 "   t y p e = " x s : s t r i n g " > < / x s : e l e m e n t >  
 < x s : e l e m e n t   n a m e = " E n t i t y I d 4 "   t y p e = " x s : s t r i n g " > < / x s : e l e m e n t >  
 < x s : e l e m e n t   n a m e = " E n t i t y I d 5 "   t y p e = " x s : s t r i n g " > < / x s : e l e m e n t >  
 < x s : e l e m e n t   n a m e = " T e r m s " >  
 < x s : c o m p l e x T y p e >  
 < x s : s e q u e n c e >  
 < x s : e l e m e n t   r e f = " p c : T e r m I n f o "   m i n O c c u r s = " 0 "   m a x O c c u r s = " u n b o u n d e d " > < / x s : e l e m e n t >  
 < / x s : s e q u e n c e >  
 < / x s : c o m p l e x T y p e >  
 < / x s : e l e m e n t >  
 < x s : e l e m e n t   n a m e = " T e r m I n f o " >  
 < x s : c o m p l e x T y p e >  
 < x s : s e q u e n c e >  
 < x s : e l e m e n t   r e f = " p c : T e r m N a m e "   m i n O c c u r s = " 0 " > < / x s : e l e m e n t >  
 < x s : e l e m e n t   r e f = " p c : T e r m I d "   m i n O c c u r s = " 0 " > < / x s : e l e m e n t >  
 < / x s : s e q u e n c e >  
 < / x s : c o m p l e x T y p e >  
 < / x s : e l e m e n t >  
 < x s : e l e m e n t   n a m e = " T e r m N a m e "   t y p e = " x s : s t r i n g " > < / x s : e l e m e n t >  
 < x s : e l e m e n t   n a m e = " T e r m I d "   t y p e = " x s : s t r i n g " > < / x s : e l e m e n t >  
 < / x s : s c h e m a >  
 < / c t : c o n t e n t T y p e S c h e m a > 
</file>

<file path=customXml/item2.xml>��< ? m s o - c o n t e n t T y p e ? > < F o r m T e m p l a t e s   x m l n s = " h t t p : / / s c h e m a s . m i c r o s o f t . c o m / s h a r e p o i n t / v 3 / c o n t e n t t y p e / f o r m s " > < D i s p l a y > D o c u m e n t L i b r a r y F o r m < / D i s p l a y > < E d i t > D o c u m e n t L i b r a r y F o r m < / E d i t > < N e w > D o c u m e n t L i b r a r y F o r m < / N e w > < / F o r m T e m p l a t e s > 
</file>

<file path=customXml/item3.xml>��< ? x m l   v e r s i o n = " 1 . 0 " ? > < p : p r o p e r t i e s   x m l n s : p = " h t t p : / / s c h e m a s . m i c r o s o f t . c o m / o f f i c e / 2 0 0 6 / m e t a d a t a / p r o p e r t i e s "   x m l n s : x s i = " h t t p : / / w w w . w 3 . o r g / 2 0 0 1 / X M L S c h e m a - i n s t a n c e "   x m l n s : p c = " h t t p : / / s c h e m a s . m i c r o s o f t . c o m / o f f i c e / i n f o p a t h / 2 0 0 7 / P a r t n e r C o n t r o l s " > < d o c u m e n t M a n a g e m e n t / > < / p : p r o p e r t i e s > 
</file>

<file path=customXml/itemProps1.xml><?xml version="1.0" encoding="utf-8"?>
<ds:datastoreItem xmlns:ds="http://schemas.openxmlformats.org/officeDocument/2006/customXml" ds:itemID="{67230E28-E86D-41C4-A64B-1F69DF75DE17}">
  <ds:schemaRefs/>
</ds:datastoreItem>
</file>

<file path=customXml/itemProps2.xml><?xml version="1.0" encoding="utf-8"?>
<ds:datastoreItem xmlns:ds="http://schemas.openxmlformats.org/officeDocument/2006/customXml" ds:itemID="{07D8F4B8-431D-405A-A3DA-9B0A09334702}">
  <ds:schemaRefs/>
</ds:datastoreItem>
</file>

<file path=customXml/itemProps3.xml><?xml version="1.0" encoding="utf-8"?>
<ds:datastoreItem xmlns:ds="http://schemas.openxmlformats.org/officeDocument/2006/customXml" ds:itemID="{662E3188-B598-4EAA-9D45-6C73F4DCAD73}">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foxz</vt:lpstr>
      <vt:lpstr>B59</vt:lpstr>
      <vt:lpstr>B60</vt:lpstr>
      <vt:lpstr>B61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LENOVO</cp:lastModifiedBy>
  <dcterms:created xsi:type="dcterms:W3CDTF">2018-08-22T07:49:00Z</dcterms:created>
  <cp:lastPrinted>2021-10-11T03:57:00Z</cp:lastPrinted>
  <dcterms:modified xsi:type="dcterms:W3CDTF">2021-10-13T03:00:15Z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1033-11.2.0.10323</vt:lpwstr>
  </property>
  <property fmtid="{D5CDD505-2E9C-101B-9397-08002B2CF9AE}" pid="3" name="ICV">
    <vt:lpwstr>72E580972F184972956397FE547C0B85</vt:lpwstr>
  </property>
</Properties>
</file>